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605" windowWidth="15480" windowHeight="4545" tabRatio="841" activeTab="1"/>
  </bookViews>
  <sheets>
    <sheet name="Régional" sheetId="1" r:id="rId1"/>
    <sheet name="Saisie" sheetId="2" r:id="rId2"/>
    <sheet name="Classement Hdcp" sheetId="3" r:id="rId3"/>
    <sheet name="Classement Cat" sheetId="4" r:id="rId4"/>
    <sheet name="PISTE" sheetId="5" r:id="rId5"/>
    <sheet name="Feuille de Match" sheetId="6" r:id="rId6"/>
  </sheets>
  <externalReferences>
    <externalReference r:id="rId9"/>
  </externalReferences>
  <definedNames>
    <definedName name="_xlnm._FilterDatabase" localSheetId="0" hidden="1">'Régional'!$A$1:$Y$64</definedName>
    <definedName name="Classement_alpha">[1]!Classement_alpha</definedName>
    <definedName name="Classement_ind">[1]!Classement_ind</definedName>
  </definedNames>
  <calcPr fullCalcOnLoad="1"/>
</workbook>
</file>

<file path=xl/sharedStrings.xml><?xml version="1.0" encoding="utf-8"?>
<sst xmlns="http://schemas.openxmlformats.org/spreadsheetml/2006/main" count="494" uniqueCount="167">
  <si>
    <t>Club</t>
  </si>
  <si>
    <t>Ligne 1</t>
  </si>
  <si>
    <t>Ligne 2</t>
  </si>
  <si>
    <t>Ligne 3</t>
  </si>
  <si>
    <t>Ligne 4</t>
  </si>
  <si>
    <t>Ligne 5</t>
  </si>
  <si>
    <t>Ligne 6</t>
  </si>
  <si>
    <t>Nb Ligne</t>
  </si>
  <si>
    <t>Total</t>
  </si>
  <si>
    <t>Moyenne</t>
  </si>
  <si>
    <t>Eliminatoire</t>
  </si>
  <si>
    <t>Cumul</t>
  </si>
  <si>
    <t>N° Licence</t>
  </si>
  <si>
    <t>CR</t>
  </si>
  <si>
    <t>dep</t>
  </si>
  <si>
    <t>num</t>
  </si>
  <si>
    <t>A</t>
  </si>
  <si>
    <t>Licence</t>
  </si>
  <si>
    <t>S</t>
  </si>
  <si>
    <t>Cat</t>
  </si>
  <si>
    <t>P</t>
  </si>
  <si>
    <t>M</t>
  </si>
  <si>
    <t>cee</t>
  </si>
  <si>
    <t>C/M</t>
  </si>
  <si>
    <t>Nom et Prénom</t>
  </si>
  <si>
    <t>Moy</t>
  </si>
  <si>
    <t>Hand</t>
  </si>
  <si>
    <t>QT</t>
  </si>
  <si>
    <t>LT</t>
  </si>
  <si>
    <t>MT</t>
  </si>
  <si>
    <t>QL</t>
  </si>
  <si>
    <t>LL</t>
  </si>
  <si>
    <t>ML</t>
  </si>
  <si>
    <t>QC</t>
  </si>
  <si>
    <t>LC</t>
  </si>
  <si>
    <t>MC</t>
  </si>
  <si>
    <t>H</t>
  </si>
  <si>
    <t>BOWLING CLUB CHERBOURG</t>
  </si>
  <si>
    <t>FLERS BOWLING IMPACT</t>
  </si>
  <si>
    <t>F</t>
  </si>
  <si>
    <t>BJ</t>
  </si>
  <si>
    <t>ECOLE DE BOWLING DE CHERBOURG</t>
  </si>
  <si>
    <t>MI</t>
  </si>
  <si>
    <t>BOUVAINE Pierre</t>
  </si>
  <si>
    <t>CA</t>
  </si>
  <si>
    <t>ECOLE DE BOWLING D'ARGENTAN</t>
  </si>
  <si>
    <t>BAD BOYS SAINT-LO</t>
  </si>
  <si>
    <t>RUISSEL Benjamin</t>
  </si>
  <si>
    <t>Nom Prénom</t>
  </si>
  <si>
    <t>Catégorie</t>
  </si>
  <si>
    <t>Sexe</t>
  </si>
  <si>
    <t>Nom :</t>
  </si>
  <si>
    <t>Club :</t>
  </si>
  <si>
    <t>Catégorie :</t>
  </si>
  <si>
    <t>Série 1</t>
  </si>
  <si>
    <t>Piste</t>
  </si>
  <si>
    <t>Série 2</t>
  </si>
  <si>
    <t>Partie 1</t>
  </si>
  <si>
    <t>Partie 2</t>
  </si>
  <si>
    <t>Partie 3</t>
  </si>
  <si>
    <t>Nom/prénom</t>
  </si>
  <si>
    <t>BOURDON Enzo</t>
  </si>
  <si>
    <t>EAGLES BOWLING VIRE</t>
  </si>
  <si>
    <t>DESPRES Amélie</t>
  </si>
  <si>
    <t>PO</t>
  </si>
  <si>
    <t>LEMOINE Julien</t>
  </si>
  <si>
    <t>PERRIERE Clément</t>
  </si>
  <si>
    <t>PERRIERE Jean-Christophe</t>
  </si>
  <si>
    <t>CLT</t>
  </si>
  <si>
    <t>ANDRE Marie</t>
  </si>
  <si>
    <t>BOUCRET Manon</t>
  </si>
  <si>
    <t>MEUNIER Juliette</t>
  </si>
  <si>
    <t>CHALLENGE JEUNE</t>
  </si>
  <si>
    <t>Hdcp</t>
  </si>
  <si>
    <t>Total Hdcp</t>
  </si>
  <si>
    <t xml:space="preserve">Hdcp : </t>
  </si>
  <si>
    <t>ECOLE DE BOWLING DE SAINT LO</t>
  </si>
  <si>
    <t>GANNE Léo</t>
  </si>
  <si>
    <t>HUET Nathan</t>
  </si>
  <si>
    <t>LEMERAY Matteo</t>
  </si>
  <si>
    <t>LEMIERE Laurie</t>
  </si>
  <si>
    <t>MAINCENT Fabien</t>
  </si>
  <si>
    <t>MAINCENT Thomas</t>
  </si>
  <si>
    <t>BERGINIAT Nicolas</t>
  </si>
  <si>
    <t>BUSNOULT Célia</t>
  </si>
  <si>
    <t>LECARPENTIER Nathan</t>
  </si>
  <si>
    <t>All Event</t>
  </si>
  <si>
    <t>AUGEREAU Charlotte</t>
  </si>
  <si>
    <t>BARADU Clément</t>
  </si>
  <si>
    <t>BARADU Sarah</t>
  </si>
  <si>
    <t>JB</t>
  </si>
  <si>
    <t>JA</t>
  </si>
  <si>
    <t>CULLERON Noémie</t>
  </si>
  <si>
    <t>LEBARBIER Léo</t>
  </si>
  <si>
    <t>LEGIONNET Marine</t>
  </si>
  <si>
    <t>MERCIER Axelle</t>
  </si>
  <si>
    <t>METTE Théophile</t>
  </si>
  <si>
    <t>MOULIN Jimmy</t>
  </si>
  <si>
    <t>SORET Lou-Ann</t>
  </si>
  <si>
    <t>SORET Mathéo</t>
  </si>
  <si>
    <t>VAQUEZ Jonas</t>
  </si>
  <si>
    <t>VILLEDIEU Valentin</t>
  </si>
  <si>
    <t>BAYEUX, LE 2 NOVEMBRE 2014</t>
  </si>
  <si>
    <t>LEMERAY Mattéo</t>
  </si>
  <si>
    <t>Ecole de Bowling de Saint LO</t>
  </si>
  <si>
    <t>G</t>
  </si>
  <si>
    <t>Par Catégorie</t>
  </si>
  <si>
    <t>BOUILLON Amélie</t>
  </si>
  <si>
    <t>GOUREMAN Dylan</t>
  </si>
  <si>
    <t>HAMARD Fanny</t>
  </si>
  <si>
    <t>LEBOUC Maxime</t>
  </si>
  <si>
    <t>LEONARD Corentin</t>
  </si>
  <si>
    <t>MOREAU Anaïs</t>
  </si>
  <si>
    <t>VAUTIER-GAUMIN Maxime</t>
  </si>
  <si>
    <t>CHALLENGE JEUNES</t>
  </si>
  <si>
    <t>15 108468</t>
  </si>
  <si>
    <t>15 108165</t>
  </si>
  <si>
    <t>12 103801</t>
  </si>
  <si>
    <t>15 107726</t>
  </si>
  <si>
    <t>SERIE 1</t>
  </si>
  <si>
    <t>SERIE 2</t>
  </si>
  <si>
    <t>CHERBOURG, LE 4 JUIN 2017</t>
  </si>
  <si>
    <t>BABAS Mathieu</t>
  </si>
  <si>
    <t>BAKER Harry</t>
  </si>
  <si>
    <t>CARU Gabin</t>
  </si>
  <si>
    <t>CORNANGUER-DEVISE Eulalie</t>
  </si>
  <si>
    <t>CUISINIER Cynthia</t>
  </si>
  <si>
    <t>PATRONAGE LAÏQUE ARGENTAN</t>
  </si>
  <si>
    <t>DESMARESCAUX Léo</t>
  </si>
  <si>
    <t>DUCHESNE Martin</t>
  </si>
  <si>
    <t>FERT Edgar</t>
  </si>
  <si>
    <t>FIGUER Thibaud</t>
  </si>
  <si>
    <t>FLEURY Matthias</t>
  </si>
  <si>
    <t>KELLER Antonin</t>
  </si>
  <si>
    <t>LAVAUD Romain</t>
  </si>
  <si>
    <t>LE COGUIEC Yves-Marie</t>
  </si>
  <si>
    <t>LE GALL Servane</t>
  </si>
  <si>
    <t>LE MOEL Adrian</t>
  </si>
  <si>
    <t>LECOUTOUR Enzo</t>
  </si>
  <si>
    <t>LETELLIER Clément</t>
  </si>
  <si>
    <t>LEVEQUE Jeanne</t>
  </si>
  <si>
    <t>MARGUERY Lou-Nha</t>
  </si>
  <si>
    <t>MARIE Florian</t>
  </si>
  <si>
    <t>BOWLING CLUB DE L'AIGLE</t>
  </si>
  <si>
    <t>MASBONCON Wendy</t>
  </si>
  <si>
    <t>MOUETTE Amalric</t>
  </si>
  <si>
    <t>NAGA Gaëtan</t>
  </si>
  <si>
    <t>NAGA Yoann</t>
  </si>
  <si>
    <t>PISSIS Elliot</t>
  </si>
  <si>
    <t>POIRIER Chloé</t>
  </si>
  <si>
    <t>VILLAIN Elliot</t>
  </si>
  <si>
    <t>16 109596</t>
  </si>
  <si>
    <t>7 94440</t>
  </si>
  <si>
    <t>17 111770</t>
  </si>
  <si>
    <t>17 111666</t>
  </si>
  <si>
    <t>16 110323</t>
  </si>
  <si>
    <t>17 111667</t>
  </si>
  <si>
    <t>17 111906</t>
  </si>
  <si>
    <t>10 99983</t>
  </si>
  <si>
    <t>14 106441</t>
  </si>
  <si>
    <t>17 111904</t>
  </si>
  <si>
    <t>15 108342</t>
  </si>
  <si>
    <t>16 109001</t>
  </si>
  <si>
    <t>17 111905</t>
  </si>
  <si>
    <t>17 112668</t>
  </si>
  <si>
    <t>11 101850</t>
  </si>
  <si>
    <t>17 111907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</si>
</sst>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&lt;200]0;[Red]0"/>
    <numFmt numFmtId="165" formatCode="[&lt;1600]0;[Red]0"/>
    <numFmt numFmtId="166" formatCode="[&lt;1200]0;[Red]0"/>
    <numFmt numFmtId="167" formatCode="[&lt;2800]0;[Red]0"/>
    <numFmt numFmtId="168" formatCode="0.0"/>
    <numFmt numFmtId="169" formatCode="00"/>
    <numFmt numFmtId="170" formatCode="0000000"/>
    <numFmt numFmtId="171" formatCode="#,##0\ &quot;F&quot;;\-#,##0\ &quot;F&quot;"/>
    <numFmt numFmtId="172" formatCode="#,##0\ &quot;F&quot;;[Red]\-#,##0\ &quot;F&quot;"/>
    <numFmt numFmtId="173" formatCode="#,##0.00\ &quot;F&quot;;\-#,##0.00\ &quot;F&quot;"/>
    <numFmt numFmtId="174" formatCode="#,##0.00\ &quot;F&quot;;[Red]\-#,##0.00\ &quot;F&quot;"/>
    <numFmt numFmtId="175" formatCode="_-* #,##0\ &quot;F&quot;_-;\-* #,##0\ &quot;F&quot;_-;_-* &quot;-&quot;\ &quot;F&quot;_-;_-@_-"/>
    <numFmt numFmtId="176" formatCode="_-* #,##0\ _F_-;\-* #,##0\ _F_-;_-* &quot;-&quot;\ _F_-;_-@_-"/>
    <numFmt numFmtId="177" formatCode="_-* #,##0.00\ &quot;F&quot;_-;\-* #,##0.00\ &quot;F&quot;_-;_-* &quot;-&quot;??\ &quot;F&quot;_-;_-@_-"/>
    <numFmt numFmtId="178" formatCode="_-* #,##0.00\ _F_-;\-* #,##0.00\ _F_-;_-* &quot;-&quot;??\ _F_-;_-@_-"/>
    <numFmt numFmtId="179" formatCode="#,##0;\-#,##0"/>
    <numFmt numFmtId="180" formatCode="#,##0;[Red]\-#,##0"/>
    <numFmt numFmtId="181" formatCode="#,##0.00;\-#,##0.00"/>
    <numFmt numFmtId="182" formatCode="#,##0.00;[Red]\-#,##0.00"/>
    <numFmt numFmtId="183" formatCode="dd/mmm/yyyy"/>
    <numFmt numFmtId="184" formatCode="dd\ mmmm\ yyyy"/>
    <numFmt numFmtId="185" formatCode="&quot;le &quot;dd\ mmmm\ yyyy"/>
    <numFmt numFmtId="186" formatCode="0.#"/>
    <numFmt numFmtId="187" formatCode="##\.#####"/>
    <numFmt numFmtId="188" formatCode="00\.#####"/>
    <numFmt numFmtId="189" formatCode="00\.000000"/>
    <numFmt numFmtId="190" formatCode="[Black]General"/>
    <numFmt numFmtId="191" formatCode="d\ mmmm\ yyyy"/>
    <numFmt numFmtId="192" formatCode="&quot;Date:&quot;\ dd\ mmmm\ yyyy"/>
    <numFmt numFmtId="193" formatCode="[$-40C]dddd\ d\ mmmm\ yyyy"/>
    <numFmt numFmtId="194" formatCode="[$-40C]d\ mmmm\ yyyy;@"/>
    <numFmt numFmtId="195" formatCode="[&gt;200]0;[Red]0"/>
    <numFmt numFmtId="196" formatCode="[&lt;201]0;[Red]0"/>
    <numFmt numFmtId="197" formatCode="[&lt;1000]0;[Red]0"/>
    <numFmt numFmtId="198" formatCode="[&lt;1000]0.00;[Red]0.00"/>
    <numFmt numFmtId="199" formatCode="[&lt;200]0.00;[Red]0.00"/>
    <numFmt numFmtId="200" formatCode="000000"/>
  </numFmts>
  <fonts count="5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6"/>
      <color indexed="10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name val="Arial"/>
      <family val="0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10"/>
      <name val="Helv"/>
      <family val="0"/>
    </font>
    <font>
      <sz val="10"/>
      <name val="MS Sans Serif"/>
      <family val="0"/>
    </font>
    <font>
      <sz val="11"/>
      <name val="Arial"/>
      <family val="2"/>
    </font>
    <font>
      <b/>
      <sz val="36"/>
      <name val="Arial"/>
      <family val="2"/>
    </font>
    <font>
      <b/>
      <sz val="16"/>
      <name val="Arial"/>
      <family val="2"/>
    </font>
    <font>
      <sz val="1"/>
      <name val="Arial"/>
      <family val="2"/>
    </font>
    <font>
      <sz val="14"/>
      <name val="Arial"/>
      <family val="2"/>
    </font>
    <font>
      <sz val="20"/>
      <name val="Arial"/>
      <family val="2"/>
    </font>
    <font>
      <sz val="22"/>
      <name val="Arial"/>
      <family val="2"/>
    </font>
    <font>
      <b/>
      <sz val="20"/>
      <name val="Arial"/>
      <family val="2"/>
    </font>
    <font>
      <b/>
      <sz val="1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b/>
      <sz val="22"/>
      <name val="Arial"/>
      <family val="2"/>
    </font>
    <font>
      <b/>
      <sz val="20"/>
      <color indexed="12"/>
      <name val="Arial"/>
      <family val="2"/>
    </font>
    <font>
      <b/>
      <sz val="18"/>
      <name val="Arial"/>
      <family val="2"/>
    </font>
    <font>
      <b/>
      <sz val="20"/>
      <color indexed="10"/>
      <name val="Arial"/>
      <family val="2"/>
    </font>
    <font>
      <b/>
      <sz val="16"/>
      <color indexed="10"/>
      <name val="Arial"/>
      <family val="2"/>
    </font>
    <font>
      <b/>
      <sz val="18"/>
      <color indexed="12"/>
      <name val="Arial"/>
      <family val="2"/>
    </font>
    <font>
      <b/>
      <sz val="10"/>
      <color indexed="10"/>
      <name val="Arial"/>
      <family val="2"/>
    </font>
    <font>
      <b/>
      <sz val="16"/>
      <color indexed="14"/>
      <name val="Arial"/>
      <family val="2"/>
    </font>
    <font>
      <b/>
      <sz val="16"/>
      <color indexed="11"/>
      <name val="Arial"/>
      <family val="2"/>
    </font>
    <font>
      <b/>
      <sz val="16"/>
      <color indexed="12"/>
      <name val="Arial"/>
      <family val="2"/>
    </font>
    <font>
      <sz val="2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0" fillId="21" borderId="3" applyNumberFormat="0" applyFont="0" applyAlignment="0" applyProtection="0"/>
    <xf numFmtId="0" fontId="39" fillId="7" borderId="1" applyNumberFormat="0" applyAlignment="0" applyProtection="0"/>
    <xf numFmtId="0" fontId="40" fillId="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0" applyNumberFormat="0" applyBorder="0" applyAlignment="0" applyProtection="0"/>
    <xf numFmtId="0" fontId="11" fillId="0" borderId="0">
      <alignment/>
      <protection/>
    </xf>
    <xf numFmtId="0" fontId="10" fillId="0" borderId="0">
      <alignment/>
      <protection/>
    </xf>
    <xf numFmtId="9" fontId="0" fillId="0" borderId="0" applyFont="0" applyFill="0" applyBorder="0" applyAlignment="0" applyProtection="0"/>
    <xf numFmtId="0" fontId="42" fillId="4" borderId="0" applyNumberFormat="0" applyBorder="0" applyAlignment="0" applyProtection="0"/>
    <xf numFmtId="0" fontId="43" fillId="20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3" borderId="9" applyNumberFormat="0" applyAlignment="0" applyProtection="0"/>
  </cellStyleXfs>
  <cellXfs count="151">
    <xf numFmtId="0" fontId="0" fillId="0" borderId="0" xfId="0" applyAlignment="1">
      <alignment/>
    </xf>
    <xf numFmtId="0" fontId="0" fillId="22" borderId="10" xfId="0" applyFill="1" applyBorder="1" applyAlignment="1">
      <alignment/>
    </xf>
    <xf numFmtId="0" fontId="0" fillId="24" borderId="10" xfId="0" applyFill="1" applyBorder="1" applyAlignment="1">
      <alignment horizontal="center"/>
    </xf>
    <xf numFmtId="165" fontId="0" fillId="24" borderId="10" xfId="0" applyNumberForma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" fontId="0" fillId="24" borderId="10" xfId="0" applyNumberFormat="1" applyFill="1" applyBorder="1" applyAlignment="1">
      <alignment horizontal="center"/>
    </xf>
    <xf numFmtId="0" fontId="4" fillId="20" borderId="11" xfId="0" applyFont="1" applyFill="1" applyBorder="1" applyAlignment="1">
      <alignment horizontal="center" vertical="center"/>
    </xf>
    <xf numFmtId="0" fontId="4" fillId="20" borderId="12" xfId="0" applyFont="1" applyFill="1" applyBorder="1" applyAlignment="1">
      <alignment horizontal="center" vertical="center"/>
    </xf>
    <xf numFmtId="0" fontId="4" fillId="25" borderId="12" xfId="0" applyFont="1" applyFill="1" applyBorder="1" applyAlignment="1">
      <alignment horizontal="center" vertical="center"/>
    </xf>
    <xf numFmtId="0" fontId="6" fillId="25" borderId="12" xfId="0" applyFont="1" applyFill="1" applyBorder="1" applyAlignment="1">
      <alignment horizontal="center" vertical="center"/>
    </xf>
    <xf numFmtId="0" fontId="5" fillId="20" borderId="12" xfId="0" applyFont="1" applyFill="1" applyBorder="1" applyAlignment="1">
      <alignment horizontal="center" vertical="center"/>
    </xf>
    <xf numFmtId="0" fontId="5" fillId="20" borderId="13" xfId="0" applyFont="1" applyFill="1" applyBorder="1" applyAlignment="1">
      <alignment horizontal="center" vertical="center"/>
    </xf>
    <xf numFmtId="170" fontId="4" fillId="0" borderId="14" xfId="0" applyNumberFormat="1" applyFont="1" applyFill="1" applyBorder="1" applyAlignment="1">
      <alignment horizontal="right" wrapText="1"/>
    </xf>
    <xf numFmtId="0" fontId="7" fillId="0" borderId="15" xfId="0" applyFont="1" applyBorder="1" applyAlignment="1">
      <alignment/>
    </xf>
    <xf numFmtId="0" fontId="7" fillId="0" borderId="14" xfId="0" applyFont="1" applyBorder="1" applyAlignment="1">
      <alignment/>
    </xf>
    <xf numFmtId="169" fontId="7" fillId="0" borderId="14" xfId="0" applyNumberFormat="1" applyFont="1" applyBorder="1" applyAlignment="1">
      <alignment/>
    </xf>
    <xf numFmtId="170" fontId="7" fillId="0" borderId="14" xfId="0" applyNumberFormat="1" applyFont="1" applyBorder="1" applyAlignment="1">
      <alignment/>
    </xf>
    <xf numFmtId="0" fontId="7" fillId="0" borderId="14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7" fillId="0" borderId="16" xfId="0" applyFont="1" applyBorder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 horizontal="center"/>
    </xf>
    <xf numFmtId="0" fontId="4" fillId="20" borderId="17" xfId="0" applyFont="1" applyFill="1" applyBorder="1" applyAlignment="1">
      <alignment horizontal="center" vertical="center"/>
    </xf>
    <xf numFmtId="0" fontId="4" fillId="25" borderId="18" xfId="0" applyFont="1" applyFill="1" applyBorder="1" applyAlignment="1">
      <alignment horizontal="center" vertical="center"/>
    </xf>
    <xf numFmtId="0" fontId="0" fillId="22" borderId="10" xfId="0" applyFill="1" applyBorder="1" applyAlignment="1">
      <alignment horizontal="center"/>
    </xf>
    <xf numFmtId="0" fontId="14" fillId="0" borderId="19" xfId="52" applyFont="1" applyBorder="1" applyAlignment="1">
      <alignment horizontal="centerContinuous" vertical="center" wrapText="1"/>
      <protection/>
    </xf>
    <xf numFmtId="0" fontId="10" fillId="0" borderId="19" xfId="53" applyBorder="1" applyAlignment="1">
      <alignment horizontal="centerContinuous"/>
      <protection/>
    </xf>
    <xf numFmtId="0" fontId="0" fillId="0" borderId="19" xfId="52" applyFont="1" applyBorder="1" applyAlignment="1">
      <alignment horizontal="centerContinuous" vertical="center"/>
      <protection/>
    </xf>
    <xf numFmtId="0" fontId="14" fillId="0" borderId="20" xfId="52" applyFont="1" applyBorder="1" applyAlignment="1">
      <alignment horizontal="centerContinuous" vertical="center" wrapText="1"/>
      <protection/>
    </xf>
    <xf numFmtId="0" fontId="15" fillId="0" borderId="0" xfId="53" applyFont="1">
      <alignment/>
      <protection/>
    </xf>
    <xf numFmtId="0" fontId="15" fillId="0" borderId="21" xfId="53" applyFont="1" applyBorder="1" applyAlignment="1">
      <alignment horizontal="centerContinuous"/>
      <protection/>
    </xf>
    <xf numFmtId="0" fontId="15" fillId="0" borderId="0" xfId="53" applyFont="1" applyBorder="1" applyAlignment="1">
      <alignment horizontal="centerContinuous"/>
      <protection/>
    </xf>
    <xf numFmtId="0" fontId="0" fillId="22" borderId="10" xfId="0" applyFill="1" applyBorder="1" applyAlignment="1" applyProtection="1">
      <alignment horizontal="center"/>
      <protection locked="0"/>
    </xf>
    <xf numFmtId="164" fontId="0" fillId="24" borderId="10" xfId="0" applyNumberFormat="1" applyFill="1" applyBorder="1" applyAlignment="1" applyProtection="1">
      <alignment horizontal="center"/>
      <protection locked="0"/>
    </xf>
    <xf numFmtId="0" fontId="0" fillId="0" borderId="0" xfId="52" applyFont="1" applyAlignment="1">
      <alignment vertical="center"/>
      <protection/>
    </xf>
    <xf numFmtId="0" fontId="12" fillId="0" borderId="0" xfId="52" applyFont="1" applyAlignment="1">
      <alignment horizontal="center" vertical="center"/>
      <protection/>
    </xf>
    <xf numFmtId="0" fontId="14" fillId="0" borderId="22" xfId="52" applyFont="1" applyBorder="1" applyAlignment="1">
      <alignment horizontal="centerContinuous" vertical="center" wrapText="1"/>
      <protection/>
    </xf>
    <xf numFmtId="0" fontId="10" fillId="0" borderId="0" xfId="53" applyBorder="1" applyAlignment="1">
      <alignment horizontal="centerContinuous"/>
      <protection/>
    </xf>
    <xf numFmtId="0" fontId="15" fillId="0" borderId="23" xfId="53" applyFont="1" applyBorder="1" applyAlignment="1">
      <alignment horizontal="centerContinuous"/>
      <protection/>
    </xf>
    <xf numFmtId="0" fontId="16" fillId="0" borderId="24" xfId="52" applyFont="1" applyBorder="1" applyAlignment="1">
      <alignment horizontal="centerContinuous" vertical="center" wrapText="1"/>
      <protection/>
    </xf>
    <xf numFmtId="0" fontId="16" fillId="0" borderId="25" xfId="52" applyFont="1" applyBorder="1" applyAlignment="1">
      <alignment horizontal="centerContinuous" vertical="center" wrapText="1"/>
      <protection/>
    </xf>
    <xf numFmtId="0" fontId="10" fillId="0" borderId="25" xfId="53" applyBorder="1" applyAlignment="1">
      <alignment horizontal="centerContinuous"/>
      <protection/>
    </xf>
    <xf numFmtId="0" fontId="0" fillId="0" borderId="25" xfId="52" applyFont="1" applyBorder="1" applyAlignment="1">
      <alignment horizontal="centerContinuous" vertical="center"/>
      <protection/>
    </xf>
    <xf numFmtId="0" fontId="16" fillId="0" borderId="26" xfId="52" applyFont="1" applyBorder="1" applyAlignment="1">
      <alignment horizontal="centerContinuous" vertical="center" wrapText="1"/>
      <protection/>
    </xf>
    <xf numFmtId="0" fontId="17" fillId="0" borderId="0" xfId="52" applyFont="1" applyAlignment="1">
      <alignment vertical="center"/>
      <protection/>
    </xf>
    <xf numFmtId="0" fontId="12" fillId="0" borderId="0" xfId="52" applyFont="1" applyAlignment="1">
      <alignment vertical="center"/>
      <protection/>
    </xf>
    <xf numFmtId="0" fontId="19" fillId="0" borderId="0" xfId="52" applyFont="1" applyAlignment="1">
      <alignment horizontal="center" vertical="center"/>
      <protection/>
    </xf>
    <xf numFmtId="0" fontId="19" fillId="0" borderId="27" xfId="52" applyFont="1" applyBorder="1" applyAlignment="1">
      <alignment horizontal="centerContinuous" vertical="center" wrapText="1"/>
      <protection/>
    </xf>
    <xf numFmtId="0" fontId="14" fillId="0" borderId="28" xfId="52" applyFont="1" applyBorder="1" applyAlignment="1">
      <alignment horizontal="centerContinuous" vertical="center" wrapText="1"/>
      <protection/>
    </xf>
    <xf numFmtId="0" fontId="14" fillId="0" borderId="29" xfId="52" applyFont="1" applyBorder="1" applyAlignment="1">
      <alignment horizontal="right" vertical="center" textRotation="90" wrapText="1"/>
      <protection/>
    </xf>
    <xf numFmtId="0" fontId="14" fillId="0" borderId="30" xfId="52" applyFont="1" applyBorder="1" applyAlignment="1">
      <alignment horizontal="left" vertical="center" wrapText="1"/>
      <protection/>
    </xf>
    <xf numFmtId="0" fontId="20" fillId="0" borderId="0" xfId="52" applyFont="1" applyAlignment="1">
      <alignment horizontal="left" vertical="center" wrapText="1"/>
      <protection/>
    </xf>
    <xf numFmtId="0" fontId="21" fillId="0" borderId="0" xfId="52" applyFont="1" applyAlignment="1">
      <alignment horizontal="left" vertical="center" wrapText="1"/>
      <protection/>
    </xf>
    <xf numFmtId="0" fontId="13" fillId="0" borderId="0" xfId="52" applyFont="1" applyAlignment="1">
      <alignment horizontal="left" vertical="center" wrapText="1"/>
      <protection/>
    </xf>
    <xf numFmtId="0" fontId="0" fillId="7" borderId="10" xfId="52" applyFont="1" applyFill="1" applyBorder="1" applyAlignment="1">
      <alignment horizontal="center" vertical="center"/>
      <protection/>
    </xf>
    <xf numFmtId="0" fontId="15" fillId="0" borderId="0" xfId="52" applyFont="1" applyAlignment="1">
      <alignment horizontal="center" vertical="center"/>
      <protection/>
    </xf>
    <xf numFmtId="0" fontId="0" fillId="0" borderId="0" xfId="52" applyFont="1" applyAlignment="1">
      <alignment horizontal="center" vertical="center"/>
      <protection/>
    </xf>
    <xf numFmtId="0" fontId="13" fillId="0" borderId="0" xfId="52" applyFont="1" applyAlignment="1">
      <alignment horizontal="center" vertical="center"/>
      <protection/>
    </xf>
    <xf numFmtId="0" fontId="0" fillId="0" borderId="0" xfId="52" applyFont="1" applyAlignment="1">
      <alignment horizontal="center" wrapText="1"/>
      <protection/>
    </xf>
    <xf numFmtId="0" fontId="0" fillId="0" borderId="0" xfId="52" applyFont="1" applyBorder="1" applyAlignment="1">
      <alignment horizontal="right" vertical="center" textRotation="90"/>
      <protection/>
    </xf>
    <xf numFmtId="0" fontId="22" fillId="0" borderId="10" xfId="52" applyFont="1" applyBorder="1" applyAlignment="1">
      <alignment horizontal="center" vertical="center"/>
      <protection/>
    </xf>
    <xf numFmtId="0" fontId="17" fillId="0" borderId="0" xfId="52" applyFont="1" applyAlignment="1">
      <alignment horizontal="center" vertical="center"/>
      <protection/>
    </xf>
    <xf numFmtId="0" fontId="13" fillId="0" borderId="30" xfId="52" applyFont="1" applyBorder="1" applyAlignment="1" applyProtection="1">
      <alignment horizontal="center" vertical="center"/>
      <protection locked="0"/>
    </xf>
    <xf numFmtId="164" fontId="18" fillId="0" borderId="10" xfId="0" applyNumberFormat="1" applyFont="1" applyFill="1" applyBorder="1" applyAlignment="1" applyProtection="1">
      <alignment horizontal="center" vertical="center"/>
      <protection locked="0"/>
    </xf>
    <xf numFmtId="0" fontId="25" fillId="0" borderId="31" xfId="0" applyFont="1" applyFill="1" applyBorder="1" applyAlignment="1">
      <alignment vertic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27" fillId="0" borderId="0" xfId="0" applyFont="1" applyAlignment="1">
      <alignment horizontal="center"/>
    </xf>
    <xf numFmtId="0" fontId="8" fillId="26" borderId="10" xfId="0" applyFont="1" applyFill="1" applyBorder="1" applyAlignment="1">
      <alignment horizontal="center" vertical="center"/>
    </xf>
    <xf numFmtId="0" fontId="8" fillId="26" borderId="10" xfId="0" applyFont="1" applyFill="1" applyBorder="1" applyAlignment="1">
      <alignment vertical="center"/>
    </xf>
    <xf numFmtId="0" fontId="0" fillId="26" borderId="10" xfId="0" applyFill="1" applyBorder="1" applyAlignment="1">
      <alignment horizontal="center"/>
    </xf>
    <xf numFmtId="0" fontId="0" fillId="7" borderId="32" xfId="52" applyFont="1" applyFill="1" applyBorder="1" applyAlignment="1">
      <alignment horizontal="center" vertical="center"/>
      <protection/>
    </xf>
    <xf numFmtId="0" fontId="0" fillId="7" borderId="32" xfId="52" applyFont="1" applyFill="1" applyBorder="1" applyAlignment="1">
      <alignment horizontal="center" vertical="center" wrapText="1"/>
      <protection/>
    </xf>
    <xf numFmtId="0" fontId="22" fillId="0" borderId="33" xfId="52" applyFont="1" applyBorder="1" applyAlignment="1">
      <alignment horizontal="center" vertical="center"/>
      <protection/>
    </xf>
    <xf numFmtId="0" fontId="18" fillId="0" borderId="10" xfId="52" applyFont="1" applyBorder="1" applyAlignment="1">
      <alignment horizontal="center" vertical="center"/>
      <protection/>
    </xf>
    <xf numFmtId="0" fontId="18" fillId="0" borderId="10" xfId="52" applyFont="1" applyBorder="1" applyAlignment="1" applyProtection="1">
      <alignment horizontal="center" vertical="center"/>
      <protection locked="0"/>
    </xf>
    <xf numFmtId="0" fontId="13" fillId="0" borderId="34" xfId="52" applyFont="1" applyBorder="1" applyAlignment="1">
      <alignment horizontal="center" vertical="center"/>
      <protection/>
    </xf>
    <xf numFmtId="0" fontId="24" fillId="0" borderId="31" xfId="0" applyFont="1" applyBorder="1" applyAlignment="1" applyProtection="1">
      <alignment horizontal="center" vertical="center"/>
      <protection locked="0"/>
    </xf>
    <xf numFmtId="0" fontId="25" fillId="0" borderId="35" xfId="0" applyFont="1" applyFill="1" applyBorder="1" applyAlignment="1">
      <alignment vertical="center"/>
    </xf>
    <xf numFmtId="0" fontId="13" fillId="0" borderId="23" xfId="52" applyFont="1" applyBorder="1" applyAlignment="1">
      <alignment horizontal="centerContinuous"/>
      <protection/>
    </xf>
    <xf numFmtId="0" fontId="15" fillId="0" borderId="23" xfId="53" applyFont="1" applyBorder="1">
      <alignment/>
      <protection/>
    </xf>
    <xf numFmtId="0" fontId="13" fillId="0" borderId="23" xfId="52" applyFont="1" applyBorder="1" applyAlignment="1">
      <alignment horizontal="centerContinuous" vertical="center"/>
      <protection/>
    </xf>
    <xf numFmtId="169" fontId="4" fillId="0" borderId="0" xfId="0" applyNumberFormat="1" applyFont="1" applyFill="1" applyAlignment="1">
      <alignment horizontal="right" wrapText="1"/>
    </xf>
    <xf numFmtId="169" fontId="7" fillId="0" borderId="0" xfId="0" applyNumberFormat="1" applyFont="1" applyAlignment="1">
      <alignment/>
    </xf>
    <xf numFmtId="170" fontId="4" fillId="0" borderId="0" xfId="0" applyNumberFormat="1" applyFont="1" applyFill="1" applyAlignment="1">
      <alignment horizontal="right" wrapText="1"/>
    </xf>
    <xf numFmtId="0" fontId="9" fillId="0" borderId="36" xfId="0" applyFont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25" fillId="0" borderId="37" xfId="0" applyFont="1" applyFill="1" applyBorder="1" applyAlignment="1">
      <alignment vertical="center"/>
    </xf>
    <xf numFmtId="0" fontId="8" fillId="0" borderId="31" xfId="52" applyFont="1" applyBorder="1" applyAlignment="1">
      <alignment vertical="center"/>
      <protection/>
    </xf>
    <xf numFmtId="0" fontId="8" fillId="0" borderId="35" xfId="52" applyFont="1" applyBorder="1" applyAlignment="1">
      <alignment vertical="center"/>
      <protection/>
    </xf>
    <xf numFmtId="0" fontId="8" fillId="0" borderId="37" xfId="52" applyFont="1" applyBorder="1" applyAlignment="1">
      <alignment vertical="center"/>
      <protection/>
    </xf>
    <xf numFmtId="0" fontId="24" fillId="0" borderId="10" xfId="52" applyFont="1" applyBorder="1" applyAlignment="1">
      <alignment horizontal="center" vertical="center"/>
      <protection/>
    </xf>
    <xf numFmtId="0" fontId="19" fillId="0" borderId="10" xfId="52" applyFont="1" applyBorder="1" applyAlignment="1">
      <alignment horizontal="center" vertical="center"/>
      <protection/>
    </xf>
    <xf numFmtId="0" fontId="4" fillId="0" borderId="0" xfId="0" applyFont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170" fontId="7" fillId="0" borderId="0" xfId="0" applyNumberFormat="1" applyFont="1" applyAlignment="1">
      <alignment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/>
    </xf>
    <xf numFmtId="0" fontId="0" fillId="0" borderId="14" xfId="0" applyBorder="1" applyAlignment="1">
      <alignment/>
    </xf>
    <xf numFmtId="0" fontId="6" fillId="0" borderId="0" xfId="0" applyFont="1" applyFill="1" applyAlignment="1">
      <alignment horizontal="center" wrapText="1"/>
    </xf>
    <xf numFmtId="0" fontId="8" fillId="0" borderId="1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Fill="1" applyAlignment="1">
      <alignment horizontal="right" wrapText="1"/>
    </xf>
    <xf numFmtId="2" fontId="4" fillId="0" borderId="0" xfId="0" applyNumberFormat="1" applyFont="1" applyFill="1" applyAlignment="1">
      <alignment horizontal="right" wrapText="1"/>
    </xf>
    <xf numFmtId="0" fontId="0" fillId="0" borderId="16" xfId="0" applyBorder="1" applyAlignment="1">
      <alignment/>
    </xf>
    <xf numFmtId="0" fontId="0" fillId="22" borderId="10" xfId="0" applyFill="1" applyBorder="1" applyAlignment="1" applyProtection="1" quotePrefix="1">
      <alignment horizontal="center"/>
      <protection locked="0"/>
    </xf>
    <xf numFmtId="0" fontId="0" fillId="26" borderId="10" xfId="0" applyFont="1" applyFill="1" applyBorder="1" applyAlignment="1">
      <alignment horizontal="center"/>
    </xf>
    <xf numFmtId="0" fontId="29" fillId="0" borderId="10" xfId="0" applyFont="1" applyFill="1" applyBorder="1" applyAlignment="1">
      <alignment horizontal="left"/>
    </xf>
    <xf numFmtId="0" fontId="14" fillId="0" borderId="0" xfId="0" applyFont="1" applyAlignment="1">
      <alignment horizontal="center"/>
    </xf>
    <xf numFmtId="0" fontId="27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2" fillId="0" borderId="0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0" fillId="26" borderId="10" xfId="0" applyFill="1" applyBorder="1" applyAlignment="1">
      <alignment/>
    </xf>
    <xf numFmtId="0" fontId="0" fillId="22" borderId="10" xfId="0" applyFont="1" applyFill="1" applyBorder="1" applyAlignment="1">
      <alignment horizontal="center"/>
    </xf>
    <xf numFmtId="0" fontId="0" fillId="22" borderId="10" xfId="0" applyFont="1" applyFill="1" applyBorder="1" applyAlignment="1">
      <alignment horizontal="left"/>
    </xf>
    <xf numFmtId="0" fontId="29" fillId="22" borderId="10" xfId="0" applyFont="1" applyFill="1" applyBorder="1" applyAlignment="1">
      <alignment horizontal="left"/>
    </xf>
    <xf numFmtId="2" fontId="0" fillId="22" borderId="10" xfId="0" applyNumberFormat="1" applyFont="1" applyFill="1" applyBorder="1" applyAlignment="1">
      <alignment horizontal="center"/>
    </xf>
    <xf numFmtId="0" fontId="0" fillId="3" borderId="10" xfId="0" applyFont="1" applyFill="1" applyBorder="1" applyAlignment="1">
      <alignment horizontal="center"/>
    </xf>
    <xf numFmtId="0" fontId="0" fillId="3" borderId="10" xfId="0" applyFont="1" applyFill="1" applyBorder="1" applyAlignment="1">
      <alignment horizontal="left"/>
    </xf>
    <xf numFmtId="0" fontId="29" fillId="3" borderId="10" xfId="0" applyFont="1" applyFill="1" applyBorder="1" applyAlignment="1">
      <alignment horizontal="left"/>
    </xf>
    <xf numFmtId="2" fontId="0" fillId="3" borderId="10" xfId="0" applyNumberFormat="1" applyFont="1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6" borderId="10" xfId="0" applyFont="1" applyFill="1" applyBorder="1" applyAlignment="1">
      <alignment horizontal="center"/>
    </xf>
    <xf numFmtId="0" fontId="0" fillId="6" borderId="10" xfId="0" applyFont="1" applyFill="1" applyBorder="1" applyAlignment="1">
      <alignment horizontal="left"/>
    </xf>
    <xf numFmtId="0" fontId="29" fillId="6" borderId="10" xfId="0" applyFont="1" applyFill="1" applyBorder="1" applyAlignment="1">
      <alignment horizontal="left"/>
    </xf>
    <xf numFmtId="2" fontId="0" fillId="6" borderId="10" xfId="0" applyNumberFormat="1" applyFont="1" applyFill="1" applyBorder="1" applyAlignment="1">
      <alignment horizontal="center"/>
    </xf>
    <xf numFmtId="0" fontId="0" fillId="22" borderId="32" xfId="0" applyFill="1" applyBorder="1" applyAlignment="1">
      <alignment horizontal="center" vertical="center"/>
    </xf>
    <xf numFmtId="0" fontId="0" fillId="22" borderId="33" xfId="0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22" borderId="32" xfId="0" applyFill="1" applyBorder="1" applyAlignment="1">
      <alignment vertical="center" wrapText="1"/>
    </xf>
    <xf numFmtId="0" fontId="0" fillId="22" borderId="33" xfId="0" applyFill="1" applyBorder="1" applyAlignment="1">
      <alignment vertical="center" wrapText="1"/>
    </xf>
    <xf numFmtId="0" fontId="0" fillId="22" borderId="32" xfId="0" applyFill="1" applyBorder="1" applyAlignment="1">
      <alignment horizontal="center" vertical="center" wrapText="1"/>
    </xf>
    <xf numFmtId="0" fontId="0" fillId="22" borderId="33" xfId="0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23" fillId="0" borderId="38" xfId="52" applyFont="1" applyBorder="1" applyAlignment="1">
      <alignment horizontal="center" vertical="center"/>
      <protection/>
    </xf>
    <xf numFmtId="0" fontId="23" fillId="0" borderId="39" xfId="53" applyFont="1" applyBorder="1" applyAlignment="1">
      <alignment horizontal="center" vertical="center"/>
      <protection/>
    </xf>
    <xf numFmtId="0" fontId="19" fillId="0" borderId="0" xfId="52" applyFont="1" applyAlignment="1">
      <alignment horizontal="center" vertical="center"/>
      <protection/>
    </xf>
    <xf numFmtId="0" fontId="10" fillId="0" borderId="0" xfId="53" applyAlignment="1">
      <alignment horizontal="center" vertical="center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Coupe du Monde 95" xfId="52"/>
    <cellStyle name="Normal_indivFM080330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dxfs count="6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2</xdr:row>
      <xdr:rowOff>38100</xdr:rowOff>
    </xdr:from>
    <xdr:to>
      <xdr:col>3</xdr:col>
      <xdr:colOff>1600200</xdr:colOff>
      <xdr:row>2</xdr:row>
      <xdr:rowOff>257175</xdr:rowOff>
    </xdr:to>
    <xdr:sp macro="[0]!Feuille">
      <xdr:nvSpPr>
        <xdr:cNvPr id="1" name="WordArt 1"/>
        <xdr:cNvSpPr>
          <a:spLocks/>
        </xdr:cNvSpPr>
      </xdr:nvSpPr>
      <xdr:spPr>
        <a:xfrm>
          <a:off x="1828800" y="895350"/>
          <a:ext cx="1400175" cy="2190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Feuille de match</a:t>
          </a:r>
        </a:p>
      </xdr:txBody>
    </xdr:sp>
    <xdr:clientData/>
  </xdr:twoCellAnchor>
  <xdr:twoCellAnchor>
    <xdr:from>
      <xdr:col>4</xdr:col>
      <xdr:colOff>276225</xdr:colOff>
      <xdr:row>2</xdr:row>
      <xdr:rowOff>57150</xdr:rowOff>
    </xdr:from>
    <xdr:to>
      <xdr:col>4</xdr:col>
      <xdr:colOff>1790700</xdr:colOff>
      <xdr:row>2</xdr:row>
      <xdr:rowOff>276225</xdr:rowOff>
    </xdr:to>
    <xdr:sp macro="[0]!Classement">
      <xdr:nvSpPr>
        <xdr:cNvPr id="2" name="WordArt 2"/>
        <xdr:cNvSpPr>
          <a:spLocks/>
        </xdr:cNvSpPr>
      </xdr:nvSpPr>
      <xdr:spPr>
        <a:xfrm>
          <a:off x="4076700" y="914400"/>
          <a:ext cx="1514475" cy="2190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Classement</a:t>
          </a:r>
        </a:p>
      </xdr:txBody>
    </xdr:sp>
    <xdr:clientData/>
  </xdr:twoCellAnchor>
  <xdr:twoCellAnchor>
    <xdr:from>
      <xdr:col>0</xdr:col>
      <xdr:colOff>57150</xdr:colOff>
      <xdr:row>2</xdr:row>
      <xdr:rowOff>19050</xdr:rowOff>
    </xdr:from>
    <xdr:to>
      <xdr:col>3</xdr:col>
      <xdr:colOff>9525</xdr:colOff>
      <xdr:row>2</xdr:row>
      <xdr:rowOff>295275</xdr:rowOff>
    </xdr:to>
    <xdr:sp macro="[0]!Trialpha">
      <xdr:nvSpPr>
        <xdr:cNvPr id="3" name="WordArt 3"/>
        <xdr:cNvSpPr>
          <a:spLocks/>
        </xdr:cNvSpPr>
      </xdr:nvSpPr>
      <xdr:spPr>
        <a:xfrm>
          <a:off x="57150" y="876300"/>
          <a:ext cx="1581150" cy="2762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Tri alphabétique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104775</xdr:colOff>
      <xdr:row>5</xdr:row>
      <xdr:rowOff>180975</xdr:rowOff>
    </xdr:from>
    <xdr:to>
      <xdr:col>10</xdr:col>
      <xdr:colOff>752475</xdr:colOff>
      <xdr:row>5</xdr:row>
      <xdr:rowOff>400050</xdr:rowOff>
    </xdr:to>
    <xdr:sp macro="[0]!refresh">
      <xdr:nvSpPr>
        <xdr:cNvPr id="1" name="WordArt 1"/>
        <xdr:cNvSpPr>
          <a:spLocks/>
        </xdr:cNvSpPr>
      </xdr:nvSpPr>
      <xdr:spPr>
        <a:xfrm>
          <a:off x="6924675" y="1685925"/>
          <a:ext cx="647700" cy="2190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Refresh</a:t>
          </a:r>
        </a:p>
      </xdr:txBody>
    </xdr:sp>
    <xdr:clientData fPrintsWithSheet="0"/>
  </xdr:twoCellAnchor>
  <xdr:twoCellAnchor>
    <xdr:from>
      <xdr:col>10</xdr:col>
      <xdr:colOff>104775</xdr:colOff>
      <xdr:row>16</xdr:row>
      <xdr:rowOff>180975</xdr:rowOff>
    </xdr:from>
    <xdr:to>
      <xdr:col>10</xdr:col>
      <xdr:colOff>752475</xdr:colOff>
      <xdr:row>16</xdr:row>
      <xdr:rowOff>400050</xdr:rowOff>
    </xdr:to>
    <xdr:sp macro="[0]!refresh">
      <xdr:nvSpPr>
        <xdr:cNvPr id="2" name="WordArt 1"/>
        <xdr:cNvSpPr>
          <a:spLocks/>
        </xdr:cNvSpPr>
      </xdr:nvSpPr>
      <xdr:spPr>
        <a:xfrm>
          <a:off x="6924675" y="6610350"/>
          <a:ext cx="647700" cy="2190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Refresh</a:t>
          </a:r>
        </a:p>
      </xdr:txBody>
    </xdr:sp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866fichs\USERS\DONNEES\PERSO\BCC\LIGUE\DECLIGUE\HISTO\LS3_979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S3_9798"/>
    </sheetNames>
    <definedNames>
      <definedName name="Classement_alpha"/>
      <definedName name="Classement_ind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4"/>
  <dimension ref="A1:AA64"/>
  <sheetViews>
    <sheetView zoomScalePageLayoutView="0" workbookViewId="0" topLeftCell="A20">
      <selection activeCell="A30" sqref="A30"/>
    </sheetView>
  </sheetViews>
  <sheetFormatPr defaultColWidth="11.421875" defaultRowHeight="12.75"/>
  <cols>
    <col min="1" max="1" width="11.140625" style="0" bestFit="1" customWidth="1"/>
    <col min="2" max="2" width="3.7109375" style="0" bestFit="1" customWidth="1"/>
    <col min="3" max="3" width="4.00390625" style="0" bestFit="1" customWidth="1"/>
    <col min="4" max="4" width="4.7109375" style="0" bestFit="1" customWidth="1"/>
    <col min="5" max="5" width="3.140625" style="0" bestFit="1" customWidth="1"/>
    <col min="6" max="6" width="8.140625" style="0" bestFit="1" customWidth="1"/>
    <col min="7" max="7" width="2.28125" style="0" bestFit="1" customWidth="1"/>
    <col min="8" max="8" width="3.7109375" style="0" bestFit="1" customWidth="1"/>
    <col min="9" max="9" width="2.140625" style="0" bestFit="1" customWidth="1"/>
    <col min="10" max="10" width="3.00390625" style="0" bestFit="1" customWidth="1"/>
    <col min="11" max="11" width="3.8515625" style="0" bestFit="1" customWidth="1"/>
    <col min="12" max="12" width="4.00390625" style="0" bestFit="1" customWidth="1"/>
    <col min="13" max="13" width="24.7109375" style="21" customWidth="1"/>
    <col min="14" max="14" width="4.28125" style="22" bestFit="1" customWidth="1"/>
    <col min="15" max="15" width="5.28125" style="22" bestFit="1" customWidth="1"/>
    <col min="16" max="16" width="33.57421875" style="21" bestFit="1" customWidth="1"/>
    <col min="17" max="17" width="6.140625" style="0" bestFit="1" customWidth="1"/>
    <col min="18" max="18" width="4.140625" style="0" bestFit="1" customWidth="1"/>
    <col min="19" max="19" width="6.57421875" style="0" bestFit="1" customWidth="1"/>
    <col min="20" max="20" width="6.140625" style="0" bestFit="1" customWidth="1"/>
    <col min="21" max="21" width="4.140625" style="0" bestFit="1" customWidth="1"/>
    <col min="22" max="22" width="6.57421875" style="0" bestFit="1" customWidth="1"/>
    <col min="23" max="23" width="7.00390625" style="0" bestFit="1" customWidth="1"/>
    <col min="24" max="24" width="4.140625" style="0" bestFit="1" customWidth="1"/>
    <col min="25" max="25" width="6.57421875" style="0" bestFit="1" customWidth="1"/>
  </cols>
  <sheetData>
    <row r="1" spans="1:25" ht="12.75">
      <c r="A1" s="9"/>
      <c r="B1" s="7" t="s">
        <v>13</v>
      </c>
      <c r="C1" s="8" t="s">
        <v>14</v>
      </c>
      <c r="D1" s="8" t="s">
        <v>15</v>
      </c>
      <c r="E1" s="9" t="s">
        <v>16</v>
      </c>
      <c r="F1" s="9" t="s">
        <v>17</v>
      </c>
      <c r="G1" s="9" t="s">
        <v>18</v>
      </c>
      <c r="H1" s="9" t="s">
        <v>19</v>
      </c>
      <c r="I1" s="9" t="s">
        <v>20</v>
      </c>
      <c r="J1" s="9" t="s">
        <v>21</v>
      </c>
      <c r="K1" s="9" t="s">
        <v>22</v>
      </c>
      <c r="L1" s="9" t="s">
        <v>23</v>
      </c>
      <c r="M1" s="9" t="s">
        <v>24</v>
      </c>
      <c r="N1" s="10" t="s">
        <v>25</v>
      </c>
      <c r="O1" s="10" t="s">
        <v>26</v>
      </c>
      <c r="P1" s="9" t="s">
        <v>0</v>
      </c>
      <c r="Q1" s="11" t="s">
        <v>27</v>
      </c>
      <c r="R1" s="11" t="s">
        <v>28</v>
      </c>
      <c r="S1" s="11" t="s">
        <v>29</v>
      </c>
      <c r="T1" s="11" t="s">
        <v>30</v>
      </c>
      <c r="U1" s="11" t="s">
        <v>31</v>
      </c>
      <c r="V1" s="11" t="s">
        <v>32</v>
      </c>
      <c r="W1" s="11" t="s">
        <v>33</v>
      </c>
      <c r="X1" s="11" t="s">
        <v>34</v>
      </c>
      <c r="Y1" s="12" t="s">
        <v>35</v>
      </c>
    </row>
    <row r="2" spans="1:25" ht="12.75">
      <c r="A2" s="24">
        <v>1</v>
      </c>
      <c r="B2" s="23">
        <v>2</v>
      </c>
      <c r="C2" s="24">
        <v>3</v>
      </c>
      <c r="D2" s="23">
        <v>4</v>
      </c>
      <c r="E2" s="24">
        <v>5</v>
      </c>
      <c r="F2" s="23">
        <v>6</v>
      </c>
      <c r="G2" s="24">
        <v>7</v>
      </c>
      <c r="H2" s="24">
        <v>8</v>
      </c>
      <c r="I2" s="24">
        <v>9</v>
      </c>
      <c r="J2" s="24">
        <v>10</v>
      </c>
      <c r="K2" s="24">
        <v>11</v>
      </c>
      <c r="L2" s="24">
        <v>12</v>
      </c>
      <c r="M2" s="24">
        <v>13</v>
      </c>
      <c r="N2" s="24">
        <v>14</v>
      </c>
      <c r="O2" s="24">
        <v>15</v>
      </c>
      <c r="P2" s="24">
        <v>16</v>
      </c>
      <c r="Q2" s="24">
        <v>17</v>
      </c>
      <c r="R2" s="24">
        <v>18</v>
      </c>
      <c r="S2" s="24">
        <v>19</v>
      </c>
      <c r="T2" s="24">
        <v>20</v>
      </c>
      <c r="U2" s="24">
        <v>21</v>
      </c>
      <c r="V2" s="24">
        <v>22</v>
      </c>
      <c r="W2" s="24">
        <v>23</v>
      </c>
      <c r="X2" s="24">
        <v>24</v>
      </c>
      <c r="Y2" s="24">
        <v>25</v>
      </c>
    </row>
    <row r="3" spans="1:27" ht="12.75">
      <c r="A3" s="13" t="str">
        <f>CONCATENATE(Z3," ",AA3)</f>
        <v>10 100995</v>
      </c>
      <c r="B3" s="14">
        <v>4</v>
      </c>
      <c r="C3" s="15">
        <v>50</v>
      </c>
      <c r="D3" s="15">
        <v>476</v>
      </c>
      <c r="E3" s="16">
        <v>10</v>
      </c>
      <c r="F3" s="17">
        <v>100995</v>
      </c>
      <c r="G3" s="15" t="s">
        <v>39</v>
      </c>
      <c r="H3" s="15" t="s">
        <v>90</v>
      </c>
      <c r="I3" s="15"/>
      <c r="J3" s="15"/>
      <c r="K3" s="15"/>
      <c r="L3" s="15" t="s">
        <v>39</v>
      </c>
      <c r="M3" s="18" t="s">
        <v>69</v>
      </c>
      <c r="N3" s="19">
        <v>150</v>
      </c>
      <c r="O3" s="19">
        <v>49</v>
      </c>
      <c r="P3" s="18" t="s">
        <v>46</v>
      </c>
      <c r="Q3" s="15">
        <v>5581</v>
      </c>
      <c r="R3" s="15">
        <v>37</v>
      </c>
      <c r="S3" s="15">
        <v>150.84</v>
      </c>
      <c r="T3" s="15"/>
      <c r="U3" s="15"/>
      <c r="V3" s="15"/>
      <c r="W3" s="15">
        <v>5581</v>
      </c>
      <c r="X3" s="15">
        <v>37</v>
      </c>
      <c r="Y3" s="20">
        <v>150.84</v>
      </c>
      <c r="Z3">
        <f>E3*1</f>
        <v>10</v>
      </c>
      <c r="AA3">
        <f>F3*1</f>
        <v>100995</v>
      </c>
    </row>
    <row r="4" spans="1:27" ht="12.75">
      <c r="A4" s="13" t="str">
        <f aca="true" t="shared" si="0" ref="A4:A64">CONCATENATE(Z4," ",AA4)</f>
        <v>17 112893</v>
      </c>
      <c r="B4" s="14">
        <v>4</v>
      </c>
      <c r="C4" s="15">
        <v>61</v>
      </c>
      <c r="D4" s="15">
        <v>2</v>
      </c>
      <c r="E4" s="16">
        <v>17</v>
      </c>
      <c r="F4" s="17">
        <v>112893</v>
      </c>
      <c r="G4" s="15" t="s">
        <v>36</v>
      </c>
      <c r="H4" s="15" t="s">
        <v>44</v>
      </c>
      <c r="I4" s="15" t="s">
        <v>20</v>
      </c>
      <c r="J4" s="15"/>
      <c r="K4" s="15"/>
      <c r="L4" s="15" t="s">
        <v>39</v>
      </c>
      <c r="M4" s="18" t="s">
        <v>122</v>
      </c>
      <c r="N4" s="19">
        <v>145</v>
      </c>
      <c r="O4" s="19">
        <v>52</v>
      </c>
      <c r="P4" s="18" t="s">
        <v>38</v>
      </c>
      <c r="Q4" s="15">
        <v>816</v>
      </c>
      <c r="R4" s="15">
        <v>6</v>
      </c>
      <c r="S4" s="15">
        <v>136</v>
      </c>
      <c r="T4" s="15"/>
      <c r="U4" s="15"/>
      <c r="V4" s="15"/>
      <c r="W4" s="15">
        <v>816</v>
      </c>
      <c r="X4" s="15">
        <v>6</v>
      </c>
      <c r="Y4" s="20">
        <v>136</v>
      </c>
      <c r="Z4">
        <f aca="true" t="shared" si="1" ref="Z4:Z64">E4*1</f>
        <v>17</v>
      </c>
      <c r="AA4">
        <f aca="true" t="shared" si="2" ref="AA4:AA64">F4*1</f>
        <v>112893</v>
      </c>
    </row>
    <row r="5" spans="1:27" ht="12.75">
      <c r="A5" s="13" t="str">
        <f t="shared" si="0"/>
        <v>17 112917</v>
      </c>
      <c r="B5" s="98">
        <v>4</v>
      </c>
      <c r="C5" s="99">
        <v>61</v>
      </c>
      <c r="D5" s="99">
        <v>2</v>
      </c>
      <c r="E5" s="99">
        <v>17</v>
      </c>
      <c r="F5" s="99">
        <v>112917</v>
      </c>
      <c r="G5" s="99" t="s">
        <v>36</v>
      </c>
      <c r="H5" s="99" t="s">
        <v>44</v>
      </c>
      <c r="I5" s="99" t="s">
        <v>20</v>
      </c>
      <c r="J5" s="99"/>
      <c r="K5" s="99"/>
      <c r="L5" s="99" t="s">
        <v>39</v>
      </c>
      <c r="M5" s="103" t="s">
        <v>123</v>
      </c>
      <c r="N5" s="105">
        <v>138</v>
      </c>
      <c r="O5" s="105">
        <v>57</v>
      </c>
      <c r="P5" s="103" t="s">
        <v>38</v>
      </c>
      <c r="Q5" s="99">
        <v>664</v>
      </c>
      <c r="R5" s="99">
        <v>6</v>
      </c>
      <c r="S5" s="99">
        <v>110.67</v>
      </c>
      <c r="T5" s="99"/>
      <c r="U5" s="99"/>
      <c r="V5" s="99"/>
      <c r="W5" s="99">
        <v>664</v>
      </c>
      <c r="X5" s="99">
        <v>6</v>
      </c>
      <c r="Y5" s="109">
        <v>110.67</v>
      </c>
      <c r="Z5">
        <f t="shared" si="1"/>
        <v>17</v>
      </c>
      <c r="AA5">
        <f t="shared" si="2"/>
        <v>112917</v>
      </c>
    </row>
    <row r="6" spans="1:27" ht="12.75">
      <c r="A6" s="13" t="str">
        <f t="shared" si="0"/>
        <v>13 105130</v>
      </c>
      <c r="B6" s="98">
        <v>4</v>
      </c>
      <c r="C6" s="99">
        <v>61</v>
      </c>
      <c r="D6" s="99">
        <v>4</v>
      </c>
      <c r="E6" s="99">
        <v>13</v>
      </c>
      <c r="F6" s="99">
        <v>105130</v>
      </c>
      <c r="G6" s="99" t="s">
        <v>36</v>
      </c>
      <c r="H6" s="99" t="s">
        <v>42</v>
      </c>
      <c r="I6" s="99"/>
      <c r="J6" s="99"/>
      <c r="K6" s="99"/>
      <c r="L6" s="99" t="s">
        <v>39</v>
      </c>
      <c r="M6" s="103" t="s">
        <v>88</v>
      </c>
      <c r="N6" s="105">
        <v>160</v>
      </c>
      <c r="O6" s="105">
        <v>42</v>
      </c>
      <c r="P6" s="103" t="s">
        <v>45</v>
      </c>
      <c r="Q6" s="99"/>
      <c r="R6" s="99"/>
      <c r="S6" s="99"/>
      <c r="T6" s="99"/>
      <c r="U6" s="99"/>
      <c r="V6" s="99"/>
      <c r="W6" s="99"/>
      <c r="X6" s="99"/>
      <c r="Y6" s="109"/>
      <c r="Z6">
        <f t="shared" si="1"/>
        <v>13</v>
      </c>
      <c r="AA6">
        <f t="shared" si="2"/>
        <v>105130</v>
      </c>
    </row>
    <row r="7" spans="1:27" ht="12.75">
      <c r="A7" s="13" t="str">
        <f t="shared" si="0"/>
        <v>14 106320</v>
      </c>
      <c r="B7" s="98">
        <v>4</v>
      </c>
      <c r="C7" s="99">
        <v>61</v>
      </c>
      <c r="D7" s="99">
        <v>4</v>
      </c>
      <c r="E7" s="99">
        <v>14</v>
      </c>
      <c r="F7" s="99">
        <v>106320</v>
      </c>
      <c r="G7" s="99" t="s">
        <v>39</v>
      </c>
      <c r="H7" s="99" t="s">
        <v>40</v>
      </c>
      <c r="I7" s="99"/>
      <c r="J7" s="99"/>
      <c r="K7" s="99"/>
      <c r="L7" s="99" t="s">
        <v>39</v>
      </c>
      <c r="M7" s="103" t="s">
        <v>89</v>
      </c>
      <c r="N7" s="105">
        <v>125</v>
      </c>
      <c r="O7" s="105">
        <v>66</v>
      </c>
      <c r="P7" s="103" t="s">
        <v>45</v>
      </c>
      <c r="Q7" s="99"/>
      <c r="R7" s="99"/>
      <c r="S7" s="99"/>
      <c r="T7" s="99"/>
      <c r="U7" s="99"/>
      <c r="V7" s="99"/>
      <c r="W7" s="99"/>
      <c r="X7" s="99"/>
      <c r="Y7" s="109"/>
      <c r="Z7">
        <f t="shared" si="1"/>
        <v>14</v>
      </c>
      <c r="AA7">
        <f t="shared" si="2"/>
        <v>106320</v>
      </c>
    </row>
    <row r="8" spans="1:27" ht="12.75">
      <c r="A8" s="13" t="str">
        <f t="shared" si="0"/>
        <v>12 104433</v>
      </c>
      <c r="B8" s="98">
        <v>4</v>
      </c>
      <c r="C8" s="99">
        <v>50</v>
      </c>
      <c r="D8" s="99">
        <v>4</v>
      </c>
      <c r="E8" s="99">
        <v>12</v>
      </c>
      <c r="F8" s="99">
        <v>104433</v>
      </c>
      <c r="G8" s="99" t="s">
        <v>36</v>
      </c>
      <c r="H8" s="99" t="s">
        <v>91</v>
      </c>
      <c r="I8" s="99"/>
      <c r="J8" s="99"/>
      <c r="K8" s="99"/>
      <c r="L8" s="99" t="s">
        <v>39</v>
      </c>
      <c r="M8" s="103" t="s">
        <v>83</v>
      </c>
      <c r="N8" s="105">
        <v>189</v>
      </c>
      <c r="O8" s="105">
        <v>21</v>
      </c>
      <c r="P8" s="103" t="s">
        <v>76</v>
      </c>
      <c r="Q8" s="99"/>
      <c r="R8" s="99"/>
      <c r="S8" s="99"/>
      <c r="T8" s="99"/>
      <c r="U8" s="99"/>
      <c r="V8" s="99"/>
      <c r="W8" s="99"/>
      <c r="X8" s="99"/>
      <c r="Y8" s="109"/>
      <c r="Z8">
        <f t="shared" si="1"/>
        <v>12</v>
      </c>
      <c r="AA8">
        <f t="shared" si="2"/>
        <v>104433</v>
      </c>
    </row>
    <row r="9" spans="1:27" ht="12.75">
      <c r="A9" s="13" t="str">
        <f t="shared" si="0"/>
        <v>15 107721</v>
      </c>
      <c r="B9" s="98">
        <v>4</v>
      </c>
      <c r="C9" s="99">
        <v>50</v>
      </c>
      <c r="D9" s="99">
        <v>475</v>
      </c>
      <c r="E9" s="99">
        <v>15</v>
      </c>
      <c r="F9" s="99">
        <v>107721</v>
      </c>
      <c r="G9" s="99" t="s">
        <v>39</v>
      </c>
      <c r="H9" s="99" t="s">
        <v>91</v>
      </c>
      <c r="I9" s="99"/>
      <c r="J9" s="99"/>
      <c r="K9" s="99"/>
      <c r="L9" s="99" t="s">
        <v>39</v>
      </c>
      <c r="M9" s="103" t="s">
        <v>107</v>
      </c>
      <c r="N9" s="105">
        <v>174</v>
      </c>
      <c r="O9" s="105">
        <v>32</v>
      </c>
      <c r="P9" s="103" t="s">
        <v>41</v>
      </c>
      <c r="Q9" s="99"/>
      <c r="R9" s="99"/>
      <c r="S9" s="99"/>
      <c r="T9" s="99"/>
      <c r="U9" s="99"/>
      <c r="V9" s="99"/>
      <c r="W9" s="99"/>
      <c r="X9" s="99"/>
      <c r="Y9" s="109"/>
      <c r="Z9">
        <f t="shared" si="1"/>
        <v>15</v>
      </c>
      <c r="AA9">
        <f t="shared" si="2"/>
        <v>107721</v>
      </c>
    </row>
    <row r="10" spans="1:27" ht="12.75">
      <c r="A10" s="13" t="str">
        <f t="shared" si="0"/>
        <v>10 99570</v>
      </c>
      <c r="B10" s="98">
        <v>4</v>
      </c>
      <c r="C10" s="99">
        <v>61</v>
      </c>
      <c r="D10" s="99">
        <v>2</v>
      </c>
      <c r="E10" s="99">
        <v>10</v>
      </c>
      <c r="F10" s="99">
        <v>99570</v>
      </c>
      <c r="G10" s="99" t="s">
        <v>36</v>
      </c>
      <c r="H10" s="99" t="s">
        <v>91</v>
      </c>
      <c r="I10" s="99"/>
      <c r="J10" s="99"/>
      <c r="K10" s="99"/>
      <c r="L10" s="99" t="s">
        <v>39</v>
      </c>
      <c r="M10" s="103" t="s">
        <v>61</v>
      </c>
      <c r="N10" s="105">
        <v>182</v>
      </c>
      <c r="O10" s="105">
        <v>26</v>
      </c>
      <c r="P10" s="103" t="s">
        <v>38</v>
      </c>
      <c r="Q10" s="99">
        <v>33274</v>
      </c>
      <c r="R10" s="99">
        <v>182</v>
      </c>
      <c r="S10" s="99">
        <v>182.82</v>
      </c>
      <c r="T10" s="99"/>
      <c r="U10" s="99"/>
      <c r="V10" s="99"/>
      <c r="W10" s="99">
        <v>33274</v>
      </c>
      <c r="X10" s="99">
        <v>182</v>
      </c>
      <c r="Y10" s="109">
        <v>182.82</v>
      </c>
      <c r="Z10">
        <f t="shared" si="1"/>
        <v>10</v>
      </c>
      <c r="AA10">
        <f t="shared" si="2"/>
        <v>99570</v>
      </c>
    </row>
    <row r="11" spans="1:27" ht="12.75">
      <c r="A11" s="13" t="str">
        <f t="shared" si="0"/>
        <v>7 94440</v>
      </c>
      <c r="B11" s="98">
        <v>4</v>
      </c>
      <c r="C11" s="99">
        <v>50</v>
      </c>
      <c r="D11" s="99">
        <v>235</v>
      </c>
      <c r="E11" s="99">
        <v>7</v>
      </c>
      <c r="F11" s="99">
        <v>94440</v>
      </c>
      <c r="G11" s="99" t="s">
        <v>36</v>
      </c>
      <c r="H11" s="99" t="s">
        <v>90</v>
      </c>
      <c r="I11" s="99"/>
      <c r="J11" s="99"/>
      <c r="K11" s="99"/>
      <c r="L11" s="99" t="s">
        <v>39</v>
      </c>
      <c r="M11" s="103" t="s">
        <v>43</v>
      </c>
      <c r="N11" s="105">
        <v>180</v>
      </c>
      <c r="O11" s="105">
        <v>28</v>
      </c>
      <c r="P11" s="103" t="s">
        <v>37</v>
      </c>
      <c r="Q11" s="99">
        <v>23076</v>
      </c>
      <c r="R11" s="99">
        <v>128</v>
      </c>
      <c r="S11" s="99">
        <v>180.28</v>
      </c>
      <c r="T11" s="99"/>
      <c r="U11" s="99"/>
      <c r="V11" s="99"/>
      <c r="W11" s="99">
        <v>23076</v>
      </c>
      <c r="X11" s="99">
        <v>128</v>
      </c>
      <c r="Y11" s="109">
        <v>180.28</v>
      </c>
      <c r="Z11">
        <f t="shared" si="1"/>
        <v>7</v>
      </c>
      <c r="AA11">
        <f t="shared" si="2"/>
        <v>94440</v>
      </c>
    </row>
    <row r="12" spans="1:27" ht="12.75">
      <c r="A12" s="13" t="str">
        <f t="shared" si="0"/>
        <v>12 104424</v>
      </c>
      <c r="B12" s="98">
        <v>4</v>
      </c>
      <c r="C12" s="99">
        <v>14</v>
      </c>
      <c r="D12" s="99">
        <v>4</v>
      </c>
      <c r="E12" s="99">
        <v>12</v>
      </c>
      <c r="F12" s="99">
        <v>104424</v>
      </c>
      <c r="G12" s="99" t="s">
        <v>39</v>
      </c>
      <c r="H12" s="99" t="s">
        <v>44</v>
      </c>
      <c r="I12" s="99"/>
      <c r="J12" s="99"/>
      <c r="K12" s="99"/>
      <c r="L12" s="99" t="s">
        <v>39</v>
      </c>
      <c r="M12" s="103" t="s">
        <v>84</v>
      </c>
      <c r="N12" s="105">
        <v>162</v>
      </c>
      <c r="O12" s="105">
        <v>40</v>
      </c>
      <c r="P12" s="103" t="s">
        <v>62</v>
      </c>
      <c r="Q12" s="99">
        <v>25292</v>
      </c>
      <c r="R12" s="99">
        <v>156</v>
      </c>
      <c r="S12" s="99">
        <v>162.13</v>
      </c>
      <c r="T12" s="99"/>
      <c r="U12" s="99"/>
      <c r="V12" s="99"/>
      <c r="W12" s="99">
        <v>25292</v>
      </c>
      <c r="X12" s="99">
        <v>156</v>
      </c>
      <c r="Y12" s="109">
        <v>162.13</v>
      </c>
      <c r="Z12">
        <f t="shared" si="1"/>
        <v>12</v>
      </c>
      <c r="AA12">
        <f t="shared" si="2"/>
        <v>104424</v>
      </c>
    </row>
    <row r="13" spans="1:27" ht="12.75">
      <c r="A13" s="13" t="str">
        <f t="shared" si="0"/>
        <v>16 109596</v>
      </c>
      <c r="B13" s="98">
        <v>4</v>
      </c>
      <c r="C13" s="99">
        <v>14</v>
      </c>
      <c r="D13" s="99">
        <v>4</v>
      </c>
      <c r="E13" s="99">
        <v>16</v>
      </c>
      <c r="F13" s="99">
        <v>109596</v>
      </c>
      <c r="G13" s="99" t="s">
        <v>36</v>
      </c>
      <c r="H13" s="99" t="s">
        <v>64</v>
      </c>
      <c r="I13" s="99"/>
      <c r="J13" s="99"/>
      <c r="K13" s="99"/>
      <c r="L13" s="99" t="s">
        <v>39</v>
      </c>
      <c r="M13" s="103" t="s">
        <v>124</v>
      </c>
      <c r="N13" s="105">
        <v>65</v>
      </c>
      <c r="O13" s="105">
        <v>80</v>
      </c>
      <c r="P13" s="103" t="s">
        <v>62</v>
      </c>
      <c r="Q13" s="99">
        <v>520</v>
      </c>
      <c r="R13" s="99">
        <v>8</v>
      </c>
      <c r="S13" s="99">
        <v>65</v>
      </c>
      <c r="T13" s="99"/>
      <c r="U13" s="99"/>
      <c r="V13" s="99"/>
      <c r="W13" s="99">
        <v>520</v>
      </c>
      <c r="X13" s="99">
        <v>8</v>
      </c>
      <c r="Y13" s="109">
        <v>65</v>
      </c>
      <c r="Z13">
        <f t="shared" si="1"/>
        <v>16</v>
      </c>
      <c r="AA13">
        <f t="shared" si="2"/>
        <v>109596</v>
      </c>
    </row>
    <row r="14" spans="1:27" ht="12.75">
      <c r="A14" s="13" t="str">
        <f t="shared" si="0"/>
        <v>16 109001</v>
      </c>
      <c r="B14" s="98">
        <v>4</v>
      </c>
      <c r="C14" s="99">
        <v>50</v>
      </c>
      <c r="D14" s="99">
        <v>475</v>
      </c>
      <c r="E14" s="99">
        <v>16</v>
      </c>
      <c r="F14" s="99">
        <v>109001</v>
      </c>
      <c r="G14" s="99" t="s">
        <v>39</v>
      </c>
      <c r="H14" s="99" t="s">
        <v>91</v>
      </c>
      <c r="I14" s="99"/>
      <c r="J14" s="99"/>
      <c r="K14" s="99"/>
      <c r="L14" s="99" t="s">
        <v>39</v>
      </c>
      <c r="M14" s="103" t="s">
        <v>125</v>
      </c>
      <c r="N14" s="105">
        <v>148</v>
      </c>
      <c r="O14" s="105">
        <v>50</v>
      </c>
      <c r="P14" s="103" t="s">
        <v>41</v>
      </c>
      <c r="Q14" s="99">
        <v>442</v>
      </c>
      <c r="R14" s="99">
        <v>6</v>
      </c>
      <c r="S14" s="99">
        <v>73.67</v>
      </c>
      <c r="T14" s="99"/>
      <c r="U14" s="99"/>
      <c r="V14" s="99"/>
      <c r="W14" s="99">
        <v>442</v>
      </c>
      <c r="X14" s="99">
        <v>6</v>
      </c>
      <c r="Y14" s="109">
        <v>73.67</v>
      </c>
      <c r="Z14">
        <f t="shared" si="1"/>
        <v>16</v>
      </c>
      <c r="AA14">
        <f t="shared" si="2"/>
        <v>109001</v>
      </c>
    </row>
    <row r="15" spans="1:27" ht="12.75">
      <c r="A15" s="13" t="str">
        <f t="shared" si="0"/>
        <v>17 112277</v>
      </c>
      <c r="B15" s="98">
        <v>4</v>
      </c>
      <c r="C15" s="99">
        <v>61</v>
      </c>
      <c r="D15" s="99">
        <v>3</v>
      </c>
      <c r="E15" s="99">
        <v>17</v>
      </c>
      <c r="F15" s="99">
        <v>112277</v>
      </c>
      <c r="G15" s="99" t="s">
        <v>39</v>
      </c>
      <c r="H15" s="99" t="s">
        <v>90</v>
      </c>
      <c r="I15" s="99" t="s">
        <v>20</v>
      </c>
      <c r="J15" s="99"/>
      <c r="K15" s="99"/>
      <c r="L15" s="99" t="s">
        <v>39</v>
      </c>
      <c r="M15" s="103" t="s">
        <v>126</v>
      </c>
      <c r="N15" s="105">
        <v>132</v>
      </c>
      <c r="O15" s="105">
        <v>61</v>
      </c>
      <c r="P15" s="103" t="s">
        <v>127</v>
      </c>
      <c r="Q15" s="99">
        <v>3307</v>
      </c>
      <c r="R15" s="99">
        <v>25</v>
      </c>
      <c r="S15" s="99">
        <v>132.28</v>
      </c>
      <c r="T15" s="99"/>
      <c r="U15" s="99"/>
      <c r="V15" s="99"/>
      <c r="W15" s="99">
        <v>3307</v>
      </c>
      <c r="X15" s="99">
        <v>25</v>
      </c>
      <c r="Y15" s="109">
        <v>132.28</v>
      </c>
      <c r="Z15">
        <f t="shared" si="1"/>
        <v>17</v>
      </c>
      <c r="AA15">
        <f t="shared" si="2"/>
        <v>112277</v>
      </c>
    </row>
    <row r="16" spans="1:27" ht="12.75">
      <c r="A16" s="13" t="str">
        <f t="shared" si="0"/>
        <v>14 106475</v>
      </c>
      <c r="B16">
        <v>4</v>
      </c>
      <c r="C16">
        <v>50</v>
      </c>
      <c r="D16">
        <v>4</v>
      </c>
      <c r="E16">
        <v>14</v>
      </c>
      <c r="F16">
        <v>106475</v>
      </c>
      <c r="G16" t="s">
        <v>39</v>
      </c>
      <c r="H16" t="s">
        <v>42</v>
      </c>
      <c r="L16" t="s">
        <v>39</v>
      </c>
      <c r="M16" s="21" t="s">
        <v>92</v>
      </c>
      <c r="N16" s="22">
        <v>127</v>
      </c>
      <c r="O16" s="22">
        <v>65</v>
      </c>
      <c r="P16" s="21" t="s">
        <v>76</v>
      </c>
      <c r="Q16">
        <v>6892</v>
      </c>
      <c r="R16">
        <v>54</v>
      </c>
      <c r="S16">
        <v>127.63</v>
      </c>
      <c r="W16">
        <v>6892</v>
      </c>
      <c r="X16">
        <v>54</v>
      </c>
      <c r="Y16">
        <v>127.63</v>
      </c>
      <c r="Z16">
        <f t="shared" si="1"/>
        <v>14</v>
      </c>
      <c r="AA16">
        <f t="shared" si="2"/>
        <v>106475</v>
      </c>
    </row>
    <row r="17" spans="1:27" ht="12.75">
      <c r="A17" s="13" t="str">
        <f t="shared" si="0"/>
        <v>16 109016</v>
      </c>
      <c r="B17">
        <v>4</v>
      </c>
      <c r="C17">
        <v>61</v>
      </c>
      <c r="D17">
        <v>4</v>
      </c>
      <c r="E17">
        <v>16</v>
      </c>
      <c r="F17">
        <v>109016</v>
      </c>
      <c r="G17" t="s">
        <v>36</v>
      </c>
      <c r="H17" t="s">
        <v>42</v>
      </c>
      <c r="L17" t="s">
        <v>39</v>
      </c>
      <c r="M17" s="21" t="s">
        <v>128</v>
      </c>
      <c r="N17" s="22">
        <v>93</v>
      </c>
      <c r="O17" s="22">
        <v>80</v>
      </c>
      <c r="P17" s="21" t="s">
        <v>45</v>
      </c>
      <c r="Q17">
        <v>2813</v>
      </c>
      <c r="R17">
        <v>30</v>
      </c>
      <c r="S17">
        <v>93.77</v>
      </c>
      <c r="T17">
        <v>325</v>
      </c>
      <c r="U17">
        <v>3</v>
      </c>
      <c r="V17">
        <v>108.33</v>
      </c>
      <c r="W17">
        <v>3138</v>
      </c>
      <c r="X17">
        <v>33</v>
      </c>
      <c r="Y17">
        <v>95.09</v>
      </c>
      <c r="Z17">
        <f t="shared" si="1"/>
        <v>16</v>
      </c>
      <c r="AA17">
        <f t="shared" si="2"/>
        <v>109016</v>
      </c>
    </row>
    <row r="18" spans="1:27" ht="12.75">
      <c r="A18" s="13" t="str">
        <f t="shared" si="0"/>
        <v>10 99983</v>
      </c>
      <c r="B18" s="67">
        <v>4</v>
      </c>
      <c r="C18" s="67">
        <v>50</v>
      </c>
      <c r="D18" s="67">
        <v>475</v>
      </c>
      <c r="E18" s="85">
        <v>10</v>
      </c>
      <c r="F18" s="100">
        <v>99983</v>
      </c>
      <c r="G18" s="67" t="s">
        <v>39</v>
      </c>
      <c r="H18" s="67" t="s">
        <v>44</v>
      </c>
      <c r="I18" s="67"/>
      <c r="J18" s="67"/>
      <c r="K18" s="67"/>
      <c r="L18" s="67" t="s">
        <v>21</v>
      </c>
      <c r="M18" s="68" t="s">
        <v>63</v>
      </c>
      <c r="N18" s="106">
        <v>158</v>
      </c>
      <c r="O18" s="106">
        <v>43</v>
      </c>
      <c r="P18" s="68" t="s">
        <v>41</v>
      </c>
      <c r="Q18" s="67">
        <v>20325</v>
      </c>
      <c r="R18" s="67">
        <v>128</v>
      </c>
      <c r="S18" s="67">
        <v>158.79</v>
      </c>
      <c r="T18" s="67"/>
      <c r="U18" s="67"/>
      <c r="V18" s="67"/>
      <c r="W18" s="67">
        <v>20325</v>
      </c>
      <c r="X18" s="67">
        <v>128</v>
      </c>
      <c r="Y18" s="67">
        <v>158.79</v>
      </c>
      <c r="Z18">
        <f t="shared" si="1"/>
        <v>10</v>
      </c>
      <c r="AA18">
        <f t="shared" si="2"/>
        <v>99983</v>
      </c>
    </row>
    <row r="19" spans="1:27" ht="12.75">
      <c r="A19" s="13" t="str">
        <f t="shared" si="0"/>
        <v>17 111905</v>
      </c>
      <c r="B19" s="67">
        <v>4</v>
      </c>
      <c r="C19" s="67">
        <v>50</v>
      </c>
      <c r="D19" s="67">
        <v>475</v>
      </c>
      <c r="E19" s="85">
        <v>17</v>
      </c>
      <c r="F19" s="100">
        <v>111905</v>
      </c>
      <c r="G19" s="67" t="s">
        <v>36</v>
      </c>
      <c r="H19" s="67" t="s">
        <v>40</v>
      </c>
      <c r="I19" s="67" t="s">
        <v>20</v>
      </c>
      <c r="J19" s="67"/>
      <c r="K19" s="67"/>
      <c r="L19" s="67" t="s">
        <v>39</v>
      </c>
      <c r="M19" s="68" t="s">
        <v>129</v>
      </c>
      <c r="N19" s="106">
        <v>140</v>
      </c>
      <c r="O19" s="106">
        <v>56</v>
      </c>
      <c r="P19" s="68" t="s">
        <v>41</v>
      </c>
      <c r="Q19" s="67"/>
      <c r="R19" s="67"/>
      <c r="S19" s="67"/>
      <c r="T19" s="67"/>
      <c r="U19" s="67"/>
      <c r="V19" s="67"/>
      <c r="W19" s="67"/>
      <c r="X19" s="67"/>
      <c r="Y19" s="67"/>
      <c r="Z19">
        <f t="shared" si="1"/>
        <v>17</v>
      </c>
      <c r="AA19">
        <f t="shared" si="2"/>
        <v>111905</v>
      </c>
    </row>
    <row r="20" spans="1:27" ht="12.75">
      <c r="A20" s="13" t="str">
        <f t="shared" si="0"/>
        <v>17 112075</v>
      </c>
      <c r="B20" s="67">
        <v>4</v>
      </c>
      <c r="C20" s="67">
        <v>61</v>
      </c>
      <c r="D20" s="67">
        <v>4</v>
      </c>
      <c r="E20" s="85">
        <v>17</v>
      </c>
      <c r="F20" s="100">
        <v>112075</v>
      </c>
      <c r="G20" s="67" t="s">
        <v>36</v>
      </c>
      <c r="H20" s="67" t="s">
        <v>44</v>
      </c>
      <c r="I20" s="67" t="s">
        <v>20</v>
      </c>
      <c r="J20" s="67"/>
      <c r="K20" s="67"/>
      <c r="L20" s="67" t="s">
        <v>39</v>
      </c>
      <c r="M20" s="68" t="s">
        <v>130</v>
      </c>
      <c r="N20" s="106">
        <v>136</v>
      </c>
      <c r="O20" s="106">
        <v>58</v>
      </c>
      <c r="P20" s="68" t="s">
        <v>45</v>
      </c>
      <c r="Q20" s="67">
        <v>635</v>
      </c>
      <c r="R20" s="67">
        <v>6</v>
      </c>
      <c r="S20" s="67">
        <v>105.83</v>
      </c>
      <c r="T20" s="67"/>
      <c r="U20" s="67"/>
      <c r="V20" s="67"/>
      <c r="W20" s="67">
        <v>635</v>
      </c>
      <c r="X20" s="67">
        <v>6</v>
      </c>
      <c r="Y20" s="67">
        <v>105.83</v>
      </c>
      <c r="Z20">
        <f t="shared" si="1"/>
        <v>17</v>
      </c>
      <c r="AA20">
        <f t="shared" si="2"/>
        <v>112075</v>
      </c>
    </row>
    <row r="21" spans="1:27" ht="12.75">
      <c r="A21" s="13" t="str">
        <f t="shared" si="0"/>
        <v>17 112841</v>
      </c>
      <c r="B21" s="67">
        <v>4</v>
      </c>
      <c r="C21" s="67">
        <v>61</v>
      </c>
      <c r="D21" s="67">
        <v>4</v>
      </c>
      <c r="E21" s="67">
        <v>17</v>
      </c>
      <c r="F21" s="67">
        <v>112841</v>
      </c>
      <c r="G21" s="67" t="s">
        <v>36</v>
      </c>
      <c r="H21" s="67" t="s">
        <v>90</v>
      </c>
      <c r="I21" s="67" t="s">
        <v>20</v>
      </c>
      <c r="J21" s="67"/>
      <c r="K21" s="67"/>
      <c r="L21" s="67" t="s">
        <v>39</v>
      </c>
      <c r="M21" s="68" t="s">
        <v>131</v>
      </c>
      <c r="N21" s="66">
        <v>150</v>
      </c>
      <c r="O21" s="66">
        <v>49</v>
      </c>
      <c r="P21" s="68" t="s">
        <v>45</v>
      </c>
      <c r="Q21" s="67"/>
      <c r="R21" s="67"/>
      <c r="S21" s="67"/>
      <c r="T21" s="67"/>
      <c r="U21" s="67"/>
      <c r="V21" s="67"/>
      <c r="W21" s="67"/>
      <c r="X21" s="67"/>
      <c r="Y21" s="67"/>
      <c r="Z21">
        <f t="shared" si="1"/>
        <v>17</v>
      </c>
      <c r="AA21">
        <f t="shared" si="2"/>
        <v>112841</v>
      </c>
    </row>
    <row r="22" spans="1:27" ht="12.75">
      <c r="A22" s="13" t="str">
        <f t="shared" si="0"/>
        <v>16 109002</v>
      </c>
      <c r="B22">
        <v>4</v>
      </c>
      <c r="C22">
        <v>50</v>
      </c>
      <c r="D22">
        <v>475</v>
      </c>
      <c r="E22">
        <v>16</v>
      </c>
      <c r="F22">
        <v>109002</v>
      </c>
      <c r="G22" t="s">
        <v>36</v>
      </c>
      <c r="H22" t="s">
        <v>44</v>
      </c>
      <c r="L22" t="s">
        <v>39</v>
      </c>
      <c r="M22" s="21" t="s">
        <v>132</v>
      </c>
      <c r="N22" s="22">
        <v>180</v>
      </c>
      <c r="O22" s="22">
        <v>28</v>
      </c>
      <c r="P22" s="21" t="s">
        <v>41</v>
      </c>
      <c r="Z22">
        <f t="shared" si="1"/>
        <v>16</v>
      </c>
      <c r="AA22">
        <f t="shared" si="2"/>
        <v>109002</v>
      </c>
    </row>
    <row r="23" spans="1:27" ht="12.75">
      <c r="A23" s="13" t="str">
        <f t="shared" si="0"/>
        <v>12 103646</v>
      </c>
      <c r="B23">
        <v>4</v>
      </c>
      <c r="C23">
        <v>50</v>
      </c>
      <c r="D23">
        <v>476</v>
      </c>
      <c r="E23">
        <v>12</v>
      </c>
      <c r="F23">
        <v>103646</v>
      </c>
      <c r="G23" t="s">
        <v>36</v>
      </c>
      <c r="H23" t="s">
        <v>91</v>
      </c>
      <c r="L23" t="s">
        <v>39</v>
      </c>
      <c r="M23" s="21" t="s">
        <v>77</v>
      </c>
      <c r="N23" s="22">
        <v>163</v>
      </c>
      <c r="O23" s="22">
        <v>39</v>
      </c>
      <c r="P23" s="21" t="s">
        <v>46</v>
      </c>
      <c r="Q23">
        <v>5231</v>
      </c>
      <c r="R23">
        <v>32</v>
      </c>
      <c r="S23">
        <v>163.47</v>
      </c>
      <c r="W23">
        <v>5231</v>
      </c>
      <c r="X23">
        <v>32</v>
      </c>
      <c r="Y23">
        <v>163.47</v>
      </c>
      <c r="Z23">
        <f t="shared" si="1"/>
        <v>12</v>
      </c>
      <c r="AA23">
        <f t="shared" si="2"/>
        <v>103646</v>
      </c>
    </row>
    <row r="24" spans="1:27" ht="12.75">
      <c r="A24" s="13" t="str">
        <f t="shared" si="0"/>
        <v>15 108342</v>
      </c>
      <c r="B24">
        <v>4</v>
      </c>
      <c r="C24">
        <v>50</v>
      </c>
      <c r="D24">
        <v>475</v>
      </c>
      <c r="E24">
        <v>15</v>
      </c>
      <c r="F24">
        <v>108342</v>
      </c>
      <c r="G24" t="s">
        <v>36</v>
      </c>
      <c r="H24" t="s">
        <v>42</v>
      </c>
      <c r="L24" t="s">
        <v>39</v>
      </c>
      <c r="M24" s="21" t="s">
        <v>108</v>
      </c>
      <c r="N24" s="22">
        <v>140</v>
      </c>
      <c r="O24" s="22">
        <v>56</v>
      </c>
      <c r="P24" s="21" t="s">
        <v>41</v>
      </c>
      <c r="Q24">
        <v>5346</v>
      </c>
      <c r="R24">
        <v>38</v>
      </c>
      <c r="S24">
        <v>140.68</v>
      </c>
      <c r="W24">
        <v>5346</v>
      </c>
      <c r="X24">
        <v>38</v>
      </c>
      <c r="Y24">
        <v>140.68</v>
      </c>
      <c r="Z24">
        <f t="shared" si="1"/>
        <v>15</v>
      </c>
      <c r="AA24">
        <f t="shared" si="2"/>
        <v>108342</v>
      </c>
    </row>
    <row r="25" spans="1:27" ht="12.75">
      <c r="A25" s="13" t="str">
        <f t="shared" si="0"/>
        <v>15 108165</v>
      </c>
      <c r="B25">
        <v>4</v>
      </c>
      <c r="C25">
        <v>61</v>
      </c>
      <c r="D25">
        <v>2</v>
      </c>
      <c r="E25">
        <v>15</v>
      </c>
      <c r="F25">
        <v>108165</v>
      </c>
      <c r="G25" t="s">
        <v>39</v>
      </c>
      <c r="H25" t="s">
        <v>44</v>
      </c>
      <c r="L25" t="s">
        <v>39</v>
      </c>
      <c r="M25" s="21" t="s">
        <v>109</v>
      </c>
      <c r="N25" s="22">
        <v>150</v>
      </c>
      <c r="O25" s="22">
        <v>49</v>
      </c>
      <c r="P25" s="21" t="s">
        <v>38</v>
      </c>
      <c r="Q25">
        <v>16873</v>
      </c>
      <c r="R25">
        <v>112</v>
      </c>
      <c r="S25">
        <v>150.65</v>
      </c>
      <c r="W25">
        <v>16873</v>
      </c>
      <c r="X25">
        <v>112</v>
      </c>
      <c r="Y25">
        <v>150.65</v>
      </c>
      <c r="Z25">
        <f t="shared" si="1"/>
        <v>15</v>
      </c>
      <c r="AA25">
        <f t="shared" si="2"/>
        <v>108165</v>
      </c>
    </row>
    <row r="26" spans="1:27" ht="12.75">
      <c r="A26" s="13" t="str">
        <f t="shared" si="0"/>
        <v>12 103310</v>
      </c>
      <c r="B26">
        <v>4</v>
      </c>
      <c r="C26">
        <v>61</v>
      </c>
      <c r="D26">
        <v>4</v>
      </c>
      <c r="E26">
        <v>12</v>
      </c>
      <c r="F26">
        <v>103310</v>
      </c>
      <c r="G26" t="s">
        <v>36</v>
      </c>
      <c r="H26" t="s">
        <v>42</v>
      </c>
      <c r="L26" t="s">
        <v>39</v>
      </c>
      <c r="M26" s="21" t="s">
        <v>78</v>
      </c>
      <c r="N26" s="22">
        <v>120</v>
      </c>
      <c r="O26" s="22">
        <v>70</v>
      </c>
      <c r="P26" s="21" t="s">
        <v>45</v>
      </c>
      <c r="Q26">
        <v>3853</v>
      </c>
      <c r="R26">
        <v>32</v>
      </c>
      <c r="S26">
        <v>120.41</v>
      </c>
      <c r="T26">
        <v>2322</v>
      </c>
      <c r="U26">
        <v>21</v>
      </c>
      <c r="V26">
        <v>110.57</v>
      </c>
      <c r="W26">
        <v>6175</v>
      </c>
      <c r="X26">
        <v>53</v>
      </c>
      <c r="Y26">
        <v>116.51</v>
      </c>
      <c r="Z26">
        <f t="shared" si="1"/>
        <v>12</v>
      </c>
      <c r="AA26">
        <f t="shared" si="2"/>
        <v>103310</v>
      </c>
    </row>
    <row r="27" spans="1:27" ht="12.75">
      <c r="A27" s="13" t="str">
        <f t="shared" si="0"/>
        <v>17 111770</v>
      </c>
      <c r="B27">
        <v>4</v>
      </c>
      <c r="C27">
        <v>50</v>
      </c>
      <c r="D27">
        <v>475</v>
      </c>
      <c r="E27">
        <v>17</v>
      </c>
      <c r="F27">
        <v>111770</v>
      </c>
      <c r="G27" t="s">
        <v>36</v>
      </c>
      <c r="H27" t="s">
        <v>44</v>
      </c>
      <c r="I27" t="s">
        <v>20</v>
      </c>
      <c r="L27" t="s">
        <v>39</v>
      </c>
      <c r="M27" s="21" t="s">
        <v>133</v>
      </c>
      <c r="N27" s="22">
        <v>141</v>
      </c>
      <c r="O27" s="22">
        <v>55</v>
      </c>
      <c r="P27" s="21" t="s">
        <v>41</v>
      </c>
      <c r="Q27">
        <v>738</v>
      </c>
      <c r="R27">
        <v>6</v>
      </c>
      <c r="S27">
        <v>123</v>
      </c>
      <c r="W27">
        <v>738</v>
      </c>
      <c r="X27">
        <v>6</v>
      </c>
      <c r="Y27">
        <v>123</v>
      </c>
      <c r="Z27">
        <f t="shared" si="1"/>
        <v>17</v>
      </c>
      <c r="AA27">
        <f t="shared" si="2"/>
        <v>111770</v>
      </c>
    </row>
    <row r="28" spans="1:27" ht="12.75">
      <c r="A28" s="13" t="str">
        <f t="shared" si="0"/>
        <v>16 109005</v>
      </c>
      <c r="B28">
        <v>4</v>
      </c>
      <c r="C28">
        <v>50</v>
      </c>
      <c r="D28">
        <v>475</v>
      </c>
      <c r="E28">
        <v>16</v>
      </c>
      <c r="F28">
        <v>109005</v>
      </c>
      <c r="G28" t="s">
        <v>36</v>
      </c>
      <c r="H28" t="s">
        <v>44</v>
      </c>
      <c r="L28" t="s">
        <v>39</v>
      </c>
      <c r="M28" s="21" t="s">
        <v>134</v>
      </c>
      <c r="N28" s="22">
        <v>132</v>
      </c>
      <c r="O28" s="22">
        <v>61</v>
      </c>
      <c r="P28" s="21" t="s">
        <v>41</v>
      </c>
      <c r="Q28">
        <v>1211</v>
      </c>
      <c r="R28">
        <v>12</v>
      </c>
      <c r="S28">
        <v>100.92</v>
      </c>
      <c r="W28">
        <v>1211</v>
      </c>
      <c r="X28">
        <v>12</v>
      </c>
      <c r="Y28">
        <v>100.92</v>
      </c>
      <c r="Z28">
        <f t="shared" si="1"/>
        <v>16</v>
      </c>
      <c r="AA28">
        <f t="shared" si="2"/>
        <v>109005</v>
      </c>
    </row>
    <row r="29" spans="1:27" ht="12.75">
      <c r="A29" s="13" t="str">
        <f t="shared" si="0"/>
        <v>16 109241</v>
      </c>
      <c r="B29">
        <v>4</v>
      </c>
      <c r="C29">
        <v>50</v>
      </c>
      <c r="D29">
        <v>235</v>
      </c>
      <c r="E29">
        <v>16</v>
      </c>
      <c r="F29">
        <v>109241</v>
      </c>
      <c r="G29" t="s">
        <v>36</v>
      </c>
      <c r="H29" t="s">
        <v>90</v>
      </c>
      <c r="L29" t="s">
        <v>21</v>
      </c>
      <c r="M29" s="21" t="s">
        <v>135</v>
      </c>
      <c r="N29" s="22">
        <v>142</v>
      </c>
      <c r="O29" s="22">
        <v>54</v>
      </c>
      <c r="P29" s="21" t="s">
        <v>37</v>
      </c>
      <c r="Q29">
        <v>4263</v>
      </c>
      <c r="R29">
        <v>30</v>
      </c>
      <c r="S29">
        <v>142.1</v>
      </c>
      <c r="T29">
        <v>9792</v>
      </c>
      <c r="U29">
        <v>69</v>
      </c>
      <c r="V29">
        <v>141.91</v>
      </c>
      <c r="W29">
        <v>14055</v>
      </c>
      <c r="X29">
        <v>99</v>
      </c>
      <c r="Y29">
        <v>141.97</v>
      </c>
      <c r="Z29">
        <f t="shared" si="1"/>
        <v>16</v>
      </c>
      <c r="AA29">
        <f t="shared" si="2"/>
        <v>109241</v>
      </c>
    </row>
    <row r="30" spans="1:27" ht="12.75">
      <c r="A30" s="13" t="str">
        <f t="shared" si="0"/>
        <v>17 111907</v>
      </c>
      <c r="B30">
        <v>4</v>
      </c>
      <c r="C30">
        <v>50</v>
      </c>
      <c r="D30">
        <v>475</v>
      </c>
      <c r="E30">
        <v>17</v>
      </c>
      <c r="F30">
        <v>111907</v>
      </c>
      <c r="G30" t="s">
        <v>39</v>
      </c>
      <c r="H30" t="s">
        <v>40</v>
      </c>
      <c r="I30" t="s">
        <v>20</v>
      </c>
      <c r="L30" t="s">
        <v>39</v>
      </c>
      <c r="M30" s="21" t="s">
        <v>136</v>
      </c>
      <c r="N30" s="22">
        <v>89</v>
      </c>
      <c r="O30" s="22">
        <v>80</v>
      </c>
      <c r="P30" s="21" t="s">
        <v>41</v>
      </c>
      <c r="Q30">
        <v>323</v>
      </c>
      <c r="R30">
        <v>6</v>
      </c>
      <c r="S30">
        <v>53.83</v>
      </c>
      <c r="W30">
        <v>323</v>
      </c>
      <c r="X30">
        <v>6</v>
      </c>
      <c r="Y30">
        <v>53.83</v>
      </c>
      <c r="Z30">
        <f t="shared" si="1"/>
        <v>17</v>
      </c>
      <c r="AA30">
        <f t="shared" si="2"/>
        <v>111907</v>
      </c>
    </row>
    <row r="31" spans="1:27" ht="12.75">
      <c r="A31" s="13" t="str">
        <f t="shared" si="0"/>
        <v>16 109783</v>
      </c>
      <c r="B31">
        <v>4</v>
      </c>
      <c r="C31">
        <v>61</v>
      </c>
      <c r="D31">
        <v>2</v>
      </c>
      <c r="E31">
        <v>16</v>
      </c>
      <c r="F31">
        <v>109783</v>
      </c>
      <c r="G31" t="s">
        <v>36</v>
      </c>
      <c r="H31" t="s">
        <v>91</v>
      </c>
      <c r="L31" t="s">
        <v>39</v>
      </c>
      <c r="M31" s="21" t="s">
        <v>137</v>
      </c>
      <c r="N31" s="22">
        <v>166</v>
      </c>
      <c r="O31" s="22">
        <v>37</v>
      </c>
      <c r="P31" s="21" t="s">
        <v>38</v>
      </c>
      <c r="Q31">
        <v>6006</v>
      </c>
      <c r="R31">
        <v>36</v>
      </c>
      <c r="S31">
        <v>166.83</v>
      </c>
      <c r="W31">
        <v>6006</v>
      </c>
      <c r="X31">
        <v>36</v>
      </c>
      <c r="Y31">
        <v>166.83</v>
      </c>
      <c r="Z31">
        <f t="shared" si="1"/>
        <v>16</v>
      </c>
      <c r="AA31">
        <f t="shared" si="2"/>
        <v>109783</v>
      </c>
    </row>
    <row r="32" spans="1:27" ht="12.75">
      <c r="A32" s="13" t="str">
        <f t="shared" si="0"/>
        <v>13 105132</v>
      </c>
      <c r="B32">
        <v>4</v>
      </c>
      <c r="C32">
        <v>61</v>
      </c>
      <c r="D32">
        <v>4</v>
      </c>
      <c r="E32">
        <v>13</v>
      </c>
      <c r="F32">
        <v>105132</v>
      </c>
      <c r="G32" t="s">
        <v>36</v>
      </c>
      <c r="H32" t="s">
        <v>42</v>
      </c>
      <c r="L32" t="s">
        <v>39</v>
      </c>
      <c r="M32" s="21" t="s">
        <v>93</v>
      </c>
      <c r="N32" s="22">
        <v>149</v>
      </c>
      <c r="O32" s="22">
        <v>49</v>
      </c>
      <c r="P32" s="21" t="s">
        <v>45</v>
      </c>
      <c r="Q32">
        <v>5972</v>
      </c>
      <c r="R32">
        <v>40</v>
      </c>
      <c r="S32">
        <v>149.3</v>
      </c>
      <c r="T32">
        <v>503</v>
      </c>
      <c r="U32">
        <v>3</v>
      </c>
      <c r="V32">
        <v>167.67</v>
      </c>
      <c r="W32">
        <v>6475</v>
      </c>
      <c r="X32">
        <v>43</v>
      </c>
      <c r="Y32">
        <v>150.58</v>
      </c>
      <c r="Z32">
        <f t="shared" si="1"/>
        <v>13</v>
      </c>
      <c r="AA32">
        <f t="shared" si="2"/>
        <v>105132</v>
      </c>
    </row>
    <row r="33" spans="1:27" ht="12.75">
      <c r="A33" s="13" t="str">
        <f t="shared" si="0"/>
        <v>15 107726</v>
      </c>
      <c r="B33">
        <v>4</v>
      </c>
      <c r="C33">
        <v>14</v>
      </c>
      <c r="D33">
        <v>4</v>
      </c>
      <c r="E33">
        <v>15</v>
      </c>
      <c r="F33">
        <v>107726</v>
      </c>
      <c r="G33" t="s">
        <v>36</v>
      </c>
      <c r="H33" t="s">
        <v>40</v>
      </c>
      <c r="L33" t="s">
        <v>39</v>
      </c>
      <c r="M33" s="21" t="s">
        <v>110</v>
      </c>
      <c r="N33" s="22">
        <v>103</v>
      </c>
      <c r="O33" s="22">
        <v>80</v>
      </c>
      <c r="P33" s="21" t="s">
        <v>62</v>
      </c>
      <c r="Q33">
        <v>3738</v>
      </c>
      <c r="R33">
        <v>36</v>
      </c>
      <c r="S33">
        <v>103.83</v>
      </c>
      <c r="W33">
        <v>3738</v>
      </c>
      <c r="X33">
        <v>36</v>
      </c>
      <c r="Y33">
        <v>103.83</v>
      </c>
      <c r="Z33">
        <f t="shared" si="1"/>
        <v>15</v>
      </c>
      <c r="AA33">
        <f t="shared" si="2"/>
        <v>107726</v>
      </c>
    </row>
    <row r="34" spans="1:27" ht="12.75">
      <c r="A34" s="13" t="str">
        <f t="shared" si="0"/>
        <v>12 104441</v>
      </c>
      <c r="B34">
        <v>4</v>
      </c>
      <c r="C34">
        <v>50</v>
      </c>
      <c r="D34">
        <v>4</v>
      </c>
      <c r="E34">
        <v>12</v>
      </c>
      <c r="F34">
        <v>104441</v>
      </c>
      <c r="G34" t="s">
        <v>36</v>
      </c>
      <c r="H34" t="s">
        <v>42</v>
      </c>
      <c r="L34" t="s">
        <v>39</v>
      </c>
      <c r="M34" s="21" t="s">
        <v>85</v>
      </c>
      <c r="N34" s="22">
        <v>135</v>
      </c>
      <c r="O34" s="22">
        <v>59</v>
      </c>
      <c r="P34" s="21" t="s">
        <v>76</v>
      </c>
      <c r="Q34">
        <v>560</v>
      </c>
      <c r="R34">
        <v>6</v>
      </c>
      <c r="S34">
        <v>93.33</v>
      </c>
      <c r="W34">
        <v>560</v>
      </c>
      <c r="X34">
        <v>6</v>
      </c>
      <c r="Y34">
        <v>93.33</v>
      </c>
      <c r="Z34">
        <f t="shared" si="1"/>
        <v>12</v>
      </c>
      <c r="AA34">
        <f t="shared" si="2"/>
        <v>104441</v>
      </c>
    </row>
    <row r="35" spans="1:27" ht="12.75">
      <c r="A35" s="13" t="str">
        <f t="shared" si="0"/>
        <v>17 112668</v>
      </c>
      <c r="B35">
        <v>4</v>
      </c>
      <c r="C35">
        <v>50</v>
      </c>
      <c r="D35">
        <v>475</v>
      </c>
      <c r="E35">
        <v>17</v>
      </c>
      <c r="F35">
        <v>112668</v>
      </c>
      <c r="G35" t="s">
        <v>36</v>
      </c>
      <c r="H35" t="s">
        <v>42</v>
      </c>
      <c r="I35" t="s">
        <v>20</v>
      </c>
      <c r="L35" t="s">
        <v>39</v>
      </c>
      <c r="M35" s="21" t="s">
        <v>138</v>
      </c>
      <c r="N35" s="22">
        <v>128</v>
      </c>
      <c r="O35" s="22">
        <v>64</v>
      </c>
      <c r="P35" s="21" t="s">
        <v>41</v>
      </c>
      <c r="Q35">
        <v>558</v>
      </c>
      <c r="R35">
        <v>6</v>
      </c>
      <c r="S35">
        <v>93</v>
      </c>
      <c r="W35">
        <v>558</v>
      </c>
      <c r="X35">
        <v>6</v>
      </c>
      <c r="Y35">
        <v>93</v>
      </c>
      <c r="Z35">
        <f t="shared" si="1"/>
        <v>17</v>
      </c>
      <c r="AA35">
        <f t="shared" si="2"/>
        <v>112668</v>
      </c>
    </row>
    <row r="36" spans="1:27" ht="12.75">
      <c r="A36" s="13" t="str">
        <f t="shared" si="0"/>
        <v>14 106476</v>
      </c>
      <c r="B36">
        <v>4</v>
      </c>
      <c r="C36">
        <v>50</v>
      </c>
      <c r="D36">
        <v>4</v>
      </c>
      <c r="E36">
        <v>14</v>
      </c>
      <c r="F36">
        <v>106476</v>
      </c>
      <c r="G36" t="s">
        <v>39</v>
      </c>
      <c r="H36" t="s">
        <v>91</v>
      </c>
      <c r="L36" t="s">
        <v>39</v>
      </c>
      <c r="M36" s="21" t="s">
        <v>94</v>
      </c>
      <c r="N36" s="22">
        <v>119</v>
      </c>
      <c r="O36" s="22">
        <v>70</v>
      </c>
      <c r="P36" s="21" t="s">
        <v>76</v>
      </c>
      <c r="Q36">
        <v>2864</v>
      </c>
      <c r="R36">
        <v>24</v>
      </c>
      <c r="S36">
        <v>119.33</v>
      </c>
      <c r="W36">
        <v>2864</v>
      </c>
      <c r="X36">
        <v>24</v>
      </c>
      <c r="Y36">
        <v>119.33</v>
      </c>
      <c r="Z36">
        <f t="shared" si="1"/>
        <v>14</v>
      </c>
      <c r="AA36">
        <f t="shared" si="2"/>
        <v>106476</v>
      </c>
    </row>
    <row r="37" spans="1:27" ht="12.75">
      <c r="A37" s="13" t="str">
        <f t="shared" si="0"/>
        <v>12 103037</v>
      </c>
      <c r="B37">
        <v>4</v>
      </c>
      <c r="C37">
        <v>50</v>
      </c>
      <c r="D37">
        <v>4</v>
      </c>
      <c r="E37">
        <v>12</v>
      </c>
      <c r="F37">
        <v>103037</v>
      </c>
      <c r="G37" t="s">
        <v>36</v>
      </c>
      <c r="H37" t="s">
        <v>44</v>
      </c>
      <c r="L37" t="s">
        <v>39</v>
      </c>
      <c r="M37" s="21" t="s">
        <v>79</v>
      </c>
      <c r="N37" s="22">
        <v>140</v>
      </c>
      <c r="O37" s="22">
        <v>56</v>
      </c>
      <c r="P37" s="21" t="s">
        <v>76</v>
      </c>
      <c r="Q37">
        <v>5040</v>
      </c>
      <c r="R37">
        <v>36</v>
      </c>
      <c r="S37">
        <v>140</v>
      </c>
      <c r="W37">
        <v>5040</v>
      </c>
      <c r="X37">
        <v>36</v>
      </c>
      <c r="Y37">
        <v>140</v>
      </c>
      <c r="Z37">
        <f t="shared" si="1"/>
        <v>12</v>
      </c>
      <c r="AA37">
        <f t="shared" si="2"/>
        <v>103037</v>
      </c>
    </row>
    <row r="38" spans="1:27" ht="12.75">
      <c r="A38" s="13" t="str">
        <f t="shared" si="0"/>
        <v>12 103801</v>
      </c>
      <c r="B38">
        <v>4</v>
      </c>
      <c r="C38">
        <v>50</v>
      </c>
      <c r="D38">
        <v>475</v>
      </c>
      <c r="E38">
        <v>12</v>
      </c>
      <c r="F38">
        <v>103801</v>
      </c>
      <c r="G38" t="s">
        <v>39</v>
      </c>
      <c r="H38" t="s">
        <v>44</v>
      </c>
      <c r="L38" t="s">
        <v>39</v>
      </c>
      <c r="M38" s="21" t="s">
        <v>80</v>
      </c>
      <c r="N38" s="22">
        <v>153</v>
      </c>
      <c r="O38" s="22">
        <v>46</v>
      </c>
      <c r="P38" s="21" t="s">
        <v>41</v>
      </c>
      <c r="Q38">
        <v>9335</v>
      </c>
      <c r="R38">
        <v>61</v>
      </c>
      <c r="S38">
        <v>153.03</v>
      </c>
      <c r="W38">
        <v>9335</v>
      </c>
      <c r="X38">
        <v>61</v>
      </c>
      <c r="Y38">
        <v>153.03</v>
      </c>
      <c r="Z38">
        <f t="shared" si="1"/>
        <v>12</v>
      </c>
      <c r="AA38">
        <f t="shared" si="2"/>
        <v>103801</v>
      </c>
    </row>
    <row r="39" spans="1:27" ht="12.75">
      <c r="A39" s="13" t="str">
        <f t="shared" si="0"/>
        <v>10 99573</v>
      </c>
      <c r="B39">
        <v>4</v>
      </c>
      <c r="C39">
        <v>61</v>
      </c>
      <c r="D39">
        <v>2</v>
      </c>
      <c r="E39">
        <v>10</v>
      </c>
      <c r="F39">
        <v>99573</v>
      </c>
      <c r="G39" t="s">
        <v>36</v>
      </c>
      <c r="H39" t="s">
        <v>44</v>
      </c>
      <c r="L39" t="s">
        <v>39</v>
      </c>
      <c r="M39" s="21" t="s">
        <v>65</v>
      </c>
      <c r="N39" s="22">
        <v>166</v>
      </c>
      <c r="O39" s="22">
        <v>37</v>
      </c>
      <c r="P39" s="21" t="s">
        <v>38</v>
      </c>
      <c r="Q39">
        <v>12959</v>
      </c>
      <c r="R39">
        <v>78</v>
      </c>
      <c r="S39">
        <v>166.14</v>
      </c>
      <c r="W39">
        <v>12959</v>
      </c>
      <c r="X39">
        <v>78</v>
      </c>
      <c r="Y39">
        <v>166.14</v>
      </c>
      <c r="Z39">
        <f t="shared" si="1"/>
        <v>10</v>
      </c>
      <c r="AA39">
        <f t="shared" si="2"/>
        <v>99573</v>
      </c>
    </row>
    <row r="40" spans="1:27" ht="12.75">
      <c r="A40" s="13" t="str">
        <f t="shared" si="0"/>
        <v>15 107723</v>
      </c>
      <c r="B40">
        <v>4</v>
      </c>
      <c r="C40">
        <v>50</v>
      </c>
      <c r="D40">
        <v>235</v>
      </c>
      <c r="E40">
        <v>15</v>
      </c>
      <c r="F40">
        <v>107723</v>
      </c>
      <c r="G40" t="s">
        <v>36</v>
      </c>
      <c r="H40" t="s">
        <v>90</v>
      </c>
      <c r="L40" t="s">
        <v>21</v>
      </c>
      <c r="M40" s="21" t="s">
        <v>111</v>
      </c>
      <c r="N40" s="22">
        <v>169</v>
      </c>
      <c r="O40" s="22">
        <v>35</v>
      </c>
      <c r="P40" s="21" t="s">
        <v>37</v>
      </c>
      <c r="Q40">
        <v>5752</v>
      </c>
      <c r="R40">
        <v>34</v>
      </c>
      <c r="S40">
        <v>169.18</v>
      </c>
      <c r="T40">
        <v>4617</v>
      </c>
      <c r="U40">
        <v>30</v>
      </c>
      <c r="V40">
        <v>153.9</v>
      </c>
      <c r="W40">
        <v>10369</v>
      </c>
      <c r="X40">
        <v>64</v>
      </c>
      <c r="Y40">
        <v>162.02</v>
      </c>
      <c r="Z40">
        <f t="shared" si="1"/>
        <v>15</v>
      </c>
      <c r="AA40">
        <f t="shared" si="2"/>
        <v>107723</v>
      </c>
    </row>
    <row r="41" spans="1:27" ht="12.75">
      <c r="A41" s="13" t="str">
        <f t="shared" si="0"/>
        <v>16 110750</v>
      </c>
      <c r="B41">
        <v>4</v>
      </c>
      <c r="C41">
        <v>14</v>
      </c>
      <c r="D41">
        <v>4</v>
      </c>
      <c r="E41">
        <v>16</v>
      </c>
      <c r="F41">
        <v>110750</v>
      </c>
      <c r="G41" t="s">
        <v>36</v>
      </c>
      <c r="H41" t="s">
        <v>42</v>
      </c>
      <c r="L41" t="s">
        <v>39</v>
      </c>
      <c r="M41" s="21" t="s">
        <v>139</v>
      </c>
      <c r="N41" s="22">
        <v>119</v>
      </c>
      <c r="O41" s="22">
        <v>70</v>
      </c>
      <c r="P41" s="21" t="s">
        <v>62</v>
      </c>
      <c r="Q41">
        <v>1273</v>
      </c>
      <c r="R41">
        <v>12</v>
      </c>
      <c r="S41">
        <v>106.08</v>
      </c>
      <c r="W41">
        <v>1273</v>
      </c>
      <c r="X41">
        <v>12</v>
      </c>
      <c r="Y41">
        <v>106.08</v>
      </c>
      <c r="Z41">
        <f t="shared" si="1"/>
        <v>16</v>
      </c>
      <c r="AA41">
        <f t="shared" si="2"/>
        <v>110750</v>
      </c>
    </row>
    <row r="42" spans="1:27" ht="12.75">
      <c r="A42" s="13" t="str">
        <f t="shared" si="0"/>
        <v>17 111902</v>
      </c>
      <c r="B42">
        <v>4</v>
      </c>
      <c r="C42">
        <v>50</v>
      </c>
      <c r="D42">
        <v>475</v>
      </c>
      <c r="E42">
        <v>17</v>
      </c>
      <c r="F42">
        <v>111902</v>
      </c>
      <c r="G42" t="s">
        <v>39</v>
      </c>
      <c r="H42" t="s">
        <v>40</v>
      </c>
      <c r="I42" t="s">
        <v>20</v>
      </c>
      <c r="L42" t="s">
        <v>39</v>
      </c>
      <c r="M42" s="21" t="s">
        <v>140</v>
      </c>
      <c r="N42" s="22">
        <v>125</v>
      </c>
      <c r="O42" s="22">
        <v>66</v>
      </c>
      <c r="P42" s="21" t="s">
        <v>41</v>
      </c>
      <c r="Z42">
        <f t="shared" si="1"/>
        <v>17</v>
      </c>
      <c r="AA42">
        <f t="shared" si="2"/>
        <v>111902</v>
      </c>
    </row>
    <row r="43" spans="1:27" ht="12.75">
      <c r="A43" s="13" t="str">
        <f t="shared" si="0"/>
        <v>12 103039</v>
      </c>
      <c r="B43">
        <v>4</v>
      </c>
      <c r="C43">
        <v>50</v>
      </c>
      <c r="D43">
        <v>4</v>
      </c>
      <c r="E43">
        <v>12</v>
      </c>
      <c r="F43">
        <v>103039</v>
      </c>
      <c r="G43" t="s">
        <v>36</v>
      </c>
      <c r="H43" t="s">
        <v>44</v>
      </c>
      <c r="L43" t="s">
        <v>39</v>
      </c>
      <c r="M43" s="21" t="s">
        <v>81</v>
      </c>
      <c r="N43" s="22">
        <v>172</v>
      </c>
      <c r="O43" s="22">
        <v>33</v>
      </c>
      <c r="P43" s="21" t="s">
        <v>76</v>
      </c>
      <c r="Q43">
        <v>23498</v>
      </c>
      <c r="R43">
        <v>136</v>
      </c>
      <c r="S43">
        <v>172.78</v>
      </c>
      <c r="W43">
        <v>23498</v>
      </c>
      <c r="X43">
        <v>136</v>
      </c>
      <c r="Y43">
        <v>172.78</v>
      </c>
      <c r="Z43">
        <f t="shared" si="1"/>
        <v>12</v>
      </c>
      <c r="AA43">
        <f t="shared" si="2"/>
        <v>103039</v>
      </c>
    </row>
    <row r="44" spans="1:27" ht="12.75">
      <c r="A44" s="13" t="str">
        <f t="shared" si="0"/>
        <v>12 103040</v>
      </c>
      <c r="B44">
        <v>4</v>
      </c>
      <c r="C44">
        <v>50</v>
      </c>
      <c r="D44">
        <v>4</v>
      </c>
      <c r="E44">
        <v>12</v>
      </c>
      <c r="F44">
        <v>103040</v>
      </c>
      <c r="G44" t="s">
        <v>36</v>
      </c>
      <c r="H44" t="s">
        <v>91</v>
      </c>
      <c r="L44" t="s">
        <v>39</v>
      </c>
      <c r="M44" s="21" t="s">
        <v>82</v>
      </c>
      <c r="N44" s="22">
        <v>170</v>
      </c>
      <c r="O44" s="22">
        <v>35</v>
      </c>
      <c r="P44" s="21" t="s">
        <v>76</v>
      </c>
      <c r="Q44">
        <v>16518</v>
      </c>
      <c r="R44">
        <v>97</v>
      </c>
      <c r="S44">
        <v>170.29</v>
      </c>
      <c r="W44">
        <v>16518</v>
      </c>
      <c r="X44">
        <v>97</v>
      </c>
      <c r="Y44">
        <v>170.29</v>
      </c>
      <c r="Z44">
        <f t="shared" si="1"/>
        <v>12</v>
      </c>
      <c r="AA44">
        <f t="shared" si="2"/>
        <v>103040</v>
      </c>
    </row>
    <row r="45" spans="1:27" ht="12.75">
      <c r="A45" s="13" t="str">
        <f t="shared" si="0"/>
        <v>17 111904</v>
      </c>
      <c r="B45" s="67">
        <v>4</v>
      </c>
      <c r="C45" s="67">
        <v>50</v>
      </c>
      <c r="D45" s="67">
        <v>475</v>
      </c>
      <c r="E45" s="85">
        <v>17</v>
      </c>
      <c r="F45" s="100">
        <v>111904</v>
      </c>
      <c r="G45" s="67" t="s">
        <v>39</v>
      </c>
      <c r="H45" s="67" t="s">
        <v>40</v>
      </c>
      <c r="I45" s="67" t="s">
        <v>20</v>
      </c>
      <c r="J45" s="67"/>
      <c r="K45" s="67"/>
      <c r="L45" s="67" t="s">
        <v>39</v>
      </c>
      <c r="M45" s="68" t="s">
        <v>141</v>
      </c>
      <c r="N45" s="106">
        <v>125</v>
      </c>
      <c r="O45" s="106">
        <v>66</v>
      </c>
      <c r="P45" s="68" t="s">
        <v>41</v>
      </c>
      <c r="Q45" s="67"/>
      <c r="R45" s="67"/>
      <c r="S45" s="67"/>
      <c r="T45" s="67"/>
      <c r="U45" s="67"/>
      <c r="V45" s="67"/>
      <c r="W45" s="67"/>
      <c r="X45" s="67"/>
      <c r="Y45" s="67"/>
      <c r="Z45">
        <f t="shared" si="1"/>
        <v>17</v>
      </c>
      <c r="AA45">
        <f t="shared" si="2"/>
        <v>111904</v>
      </c>
    </row>
    <row r="46" spans="1:27" ht="12.75">
      <c r="A46" s="13" t="str">
        <f t="shared" si="0"/>
        <v>17 112640</v>
      </c>
      <c r="B46" s="67">
        <v>4</v>
      </c>
      <c r="C46" s="67">
        <v>61</v>
      </c>
      <c r="D46" s="67">
        <v>1</v>
      </c>
      <c r="E46" s="85">
        <v>17</v>
      </c>
      <c r="F46" s="100">
        <v>112640</v>
      </c>
      <c r="G46" s="67" t="s">
        <v>36</v>
      </c>
      <c r="H46" s="67" t="s">
        <v>90</v>
      </c>
      <c r="I46" s="67" t="s">
        <v>20</v>
      </c>
      <c r="J46" s="67"/>
      <c r="K46" s="67"/>
      <c r="L46" s="67" t="s">
        <v>39</v>
      </c>
      <c r="M46" s="68" t="s">
        <v>142</v>
      </c>
      <c r="N46" s="106">
        <v>146</v>
      </c>
      <c r="O46" s="106">
        <v>51</v>
      </c>
      <c r="P46" s="68" t="s">
        <v>143</v>
      </c>
      <c r="Q46" s="67">
        <v>1412</v>
      </c>
      <c r="R46" s="67">
        <v>10</v>
      </c>
      <c r="S46" s="67">
        <v>141.2</v>
      </c>
      <c r="T46" s="67"/>
      <c r="U46" s="67"/>
      <c r="V46" s="67"/>
      <c r="W46" s="67">
        <v>1412</v>
      </c>
      <c r="X46" s="67">
        <v>10</v>
      </c>
      <c r="Y46" s="67">
        <v>141.2</v>
      </c>
      <c r="Z46">
        <f t="shared" si="1"/>
        <v>17</v>
      </c>
      <c r="AA46">
        <f t="shared" si="2"/>
        <v>112640</v>
      </c>
    </row>
    <row r="47" spans="1:27" ht="12.75">
      <c r="A47" s="13" t="str">
        <f t="shared" si="0"/>
        <v>16 109007</v>
      </c>
      <c r="B47" s="67">
        <v>4</v>
      </c>
      <c r="C47" s="67">
        <v>50</v>
      </c>
      <c r="D47" s="67">
        <v>475</v>
      </c>
      <c r="E47" s="85">
        <v>16</v>
      </c>
      <c r="F47" s="100">
        <v>109007</v>
      </c>
      <c r="G47" s="67" t="s">
        <v>39</v>
      </c>
      <c r="H47" s="67" t="s">
        <v>42</v>
      </c>
      <c r="I47" s="67"/>
      <c r="J47" s="67"/>
      <c r="K47" s="67"/>
      <c r="L47" s="67" t="s">
        <v>39</v>
      </c>
      <c r="M47" s="68" t="s">
        <v>144</v>
      </c>
      <c r="N47" s="106">
        <v>145</v>
      </c>
      <c r="O47" s="106">
        <v>52</v>
      </c>
      <c r="P47" s="68" t="s">
        <v>41</v>
      </c>
      <c r="Q47" s="67"/>
      <c r="R47" s="67"/>
      <c r="S47" s="67"/>
      <c r="T47" s="67"/>
      <c r="U47" s="67"/>
      <c r="V47" s="67"/>
      <c r="W47" s="67"/>
      <c r="X47" s="67"/>
      <c r="Y47" s="67"/>
      <c r="Z47">
        <f t="shared" si="1"/>
        <v>16</v>
      </c>
      <c r="AA47">
        <f t="shared" si="2"/>
        <v>109007</v>
      </c>
    </row>
    <row r="48" spans="1:27" ht="12.75">
      <c r="A48" s="13" t="str">
        <f t="shared" si="0"/>
        <v>14 106486</v>
      </c>
      <c r="B48" s="97">
        <v>4</v>
      </c>
      <c r="C48" s="97">
        <v>50</v>
      </c>
      <c r="D48" s="97">
        <v>476</v>
      </c>
      <c r="E48" s="84">
        <v>14</v>
      </c>
      <c r="F48" s="86">
        <v>106486</v>
      </c>
      <c r="G48" s="101" t="s">
        <v>39</v>
      </c>
      <c r="H48" s="101" t="s">
        <v>44</v>
      </c>
      <c r="I48" s="101"/>
      <c r="J48" s="101"/>
      <c r="K48" s="101"/>
      <c r="L48" s="101" t="s">
        <v>21</v>
      </c>
      <c r="M48" s="102" t="s">
        <v>95</v>
      </c>
      <c r="N48" s="104">
        <v>158</v>
      </c>
      <c r="O48" s="104">
        <v>43</v>
      </c>
      <c r="P48" s="102" t="s">
        <v>46</v>
      </c>
      <c r="Q48" s="107">
        <v>12675</v>
      </c>
      <c r="R48" s="107">
        <v>80</v>
      </c>
      <c r="S48" s="108">
        <v>158.44</v>
      </c>
      <c r="T48" s="107"/>
      <c r="U48" s="107"/>
      <c r="V48" s="108"/>
      <c r="W48" s="107">
        <v>12675</v>
      </c>
      <c r="X48" s="107">
        <v>80</v>
      </c>
      <c r="Y48" s="108">
        <v>158.44</v>
      </c>
      <c r="Z48">
        <f t="shared" si="1"/>
        <v>14</v>
      </c>
      <c r="AA48">
        <f t="shared" si="2"/>
        <v>106486</v>
      </c>
    </row>
    <row r="49" spans="1:27" ht="12.75">
      <c r="A49" s="13" t="str">
        <f t="shared" si="0"/>
        <v>14 106439</v>
      </c>
      <c r="B49">
        <v>4</v>
      </c>
      <c r="C49">
        <v>50</v>
      </c>
      <c r="D49">
        <v>235</v>
      </c>
      <c r="E49">
        <v>14</v>
      </c>
      <c r="F49">
        <v>106439</v>
      </c>
      <c r="G49" t="s">
        <v>36</v>
      </c>
      <c r="H49" t="s">
        <v>90</v>
      </c>
      <c r="J49" t="s">
        <v>21</v>
      </c>
      <c r="L49" t="s">
        <v>39</v>
      </c>
      <c r="M49" s="21" t="s">
        <v>96</v>
      </c>
      <c r="N49" s="22">
        <v>198</v>
      </c>
      <c r="O49" s="22">
        <v>15</v>
      </c>
      <c r="P49" s="21" t="s">
        <v>37</v>
      </c>
      <c r="Q49">
        <v>64361</v>
      </c>
      <c r="R49">
        <v>324</v>
      </c>
      <c r="S49">
        <v>198.65</v>
      </c>
      <c r="W49">
        <v>64361</v>
      </c>
      <c r="X49">
        <v>324</v>
      </c>
      <c r="Y49">
        <v>198.65</v>
      </c>
      <c r="Z49">
        <f t="shared" si="1"/>
        <v>14</v>
      </c>
      <c r="AA49">
        <f t="shared" si="2"/>
        <v>106439</v>
      </c>
    </row>
    <row r="50" spans="1:27" ht="12.75">
      <c r="A50" s="13" t="str">
        <f t="shared" si="0"/>
        <v>15 107724</v>
      </c>
      <c r="B50">
        <v>4</v>
      </c>
      <c r="C50">
        <v>50</v>
      </c>
      <c r="D50">
        <v>475</v>
      </c>
      <c r="E50">
        <v>15</v>
      </c>
      <c r="F50">
        <v>107724</v>
      </c>
      <c r="G50" t="s">
        <v>39</v>
      </c>
      <c r="H50" t="s">
        <v>42</v>
      </c>
      <c r="L50" t="s">
        <v>39</v>
      </c>
      <c r="M50" s="21" t="s">
        <v>112</v>
      </c>
      <c r="N50" s="22">
        <v>107</v>
      </c>
      <c r="O50" s="22">
        <v>79</v>
      </c>
      <c r="P50" s="21" t="s">
        <v>41</v>
      </c>
      <c r="Q50">
        <v>3879</v>
      </c>
      <c r="R50">
        <v>36</v>
      </c>
      <c r="S50">
        <v>107.75</v>
      </c>
      <c r="W50">
        <v>3879</v>
      </c>
      <c r="X50">
        <v>36</v>
      </c>
      <c r="Y50">
        <v>107.75</v>
      </c>
      <c r="Z50">
        <f t="shared" si="1"/>
        <v>15</v>
      </c>
      <c r="AA50">
        <f t="shared" si="2"/>
        <v>107724</v>
      </c>
    </row>
    <row r="51" spans="1:27" ht="12.75">
      <c r="A51" s="13" t="str">
        <f t="shared" si="0"/>
        <v>11 101850</v>
      </c>
      <c r="B51">
        <v>4</v>
      </c>
      <c r="C51">
        <v>50</v>
      </c>
      <c r="D51">
        <v>475</v>
      </c>
      <c r="E51">
        <v>11</v>
      </c>
      <c r="F51">
        <v>101850</v>
      </c>
      <c r="G51" t="s">
        <v>36</v>
      </c>
      <c r="H51" t="s">
        <v>44</v>
      </c>
      <c r="L51" t="s">
        <v>39</v>
      </c>
      <c r="M51" s="21" t="s">
        <v>145</v>
      </c>
      <c r="N51" s="22">
        <v>165</v>
      </c>
      <c r="O51" s="22">
        <v>38</v>
      </c>
      <c r="P51" s="21" t="s">
        <v>41</v>
      </c>
      <c r="Q51">
        <v>792</v>
      </c>
      <c r="R51">
        <v>6</v>
      </c>
      <c r="S51">
        <v>132</v>
      </c>
      <c r="W51">
        <v>792</v>
      </c>
      <c r="X51">
        <v>6</v>
      </c>
      <c r="Y51">
        <v>132</v>
      </c>
      <c r="Z51">
        <f t="shared" si="1"/>
        <v>11</v>
      </c>
      <c r="AA51">
        <f t="shared" si="2"/>
        <v>101850</v>
      </c>
    </row>
    <row r="52" spans="1:27" ht="12.75">
      <c r="A52" s="13" t="str">
        <f t="shared" si="0"/>
        <v>14 106318</v>
      </c>
      <c r="B52">
        <v>4</v>
      </c>
      <c r="C52">
        <v>14</v>
      </c>
      <c r="D52">
        <v>4</v>
      </c>
      <c r="E52">
        <v>14</v>
      </c>
      <c r="F52">
        <v>106318</v>
      </c>
      <c r="G52" t="s">
        <v>36</v>
      </c>
      <c r="H52" t="s">
        <v>44</v>
      </c>
      <c r="L52" t="s">
        <v>39</v>
      </c>
      <c r="M52" s="21" t="s">
        <v>97</v>
      </c>
      <c r="N52" s="22">
        <v>134</v>
      </c>
      <c r="O52" s="22">
        <v>60</v>
      </c>
      <c r="P52" s="21" t="s">
        <v>62</v>
      </c>
      <c r="Q52">
        <v>4713</v>
      </c>
      <c r="R52">
        <v>35</v>
      </c>
      <c r="S52">
        <v>134.66</v>
      </c>
      <c r="W52">
        <v>4713</v>
      </c>
      <c r="X52">
        <v>35</v>
      </c>
      <c r="Y52">
        <v>134.66</v>
      </c>
      <c r="Z52">
        <f t="shared" si="1"/>
        <v>14</v>
      </c>
      <c r="AA52">
        <f t="shared" si="2"/>
        <v>106318</v>
      </c>
    </row>
    <row r="53" spans="1:27" ht="12.75">
      <c r="A53" s="13" t="str">
        <f t="shared" si="0"/>
        <v>16 110323</v>
      </c>
      <c r="B53">
        <v>4</v>
      </c>
      <c r="C53">
        <v>50</v>
      </c>
      <c r="D53">
        <v>475</v>
      </c>
      <c r="E53">
        <v>16</v>
      </c>
      <c r="F53">
        <v>110323</v>
      </c>
      <c r="G53" t="s">
        <v>36</v>
      </c>
      <c r="H53" t="s">
        <v>44</v>
      </c>
      <c r="L53" t="s">
        <v>21</v>
      </c>
      <c r="M53" s="21" t="s">
        <v>146</v>
      </c>
      <c r="N53" s="22">
        <v>145</v>
      </c>
      <c r="O53" s="22">
        <v>52</v>
      </c>
      <c r="P53" s="21" t="s">
        <v>41</v>
      </c>
      <c r="Q53">
        <v>11636</v>
      </c>
      <c r="R53">
        <v>80</v>
      </c>
      <c r="S53">
        <v>145.45</v>
      </c>
      <c r="T53">
        <v>1696</v>
      </c>
      <c r="U53">
        <v>12</v>
      </c>
      <c r="V53">
        <v>141.33</v>
      </c>
      <c r="W53">
        <v>13332</v>
      </c>
      <c r="X53">
        <v>92</v>
      </c>
      <c r="Y53">
        <v>144.91</v>
      </c>
      <c r="Z53">
        <f t="shared" si="1"/>
        <v>16</v>
      </c>
      <c r="AA53">
        <f t="shared" si="2"/>
        <v>110323</v>
      </c>
    </row>
    <row r="54" spans="1:27" ht="12.75">
      <c r="A54" s="13" t="str">
        <f t="shared" si="0"/>
        <v>17 111667</v>
      </c>
      <c r="B54">
        <v>4</v>
      </c>
      <c r="C54">
        <v>50</v>
      </c>
      <c r="D54">
        <v>475</v>
      </c>
      <c r="E54">
        <v>17</v>
      </c>
      <c r="F54">
        <v>111667</v>
      </c>
      <c r="G54" t="s">
        <v>36</v>
      </c>
      <c r="H54" t="s">
        <v>40</v>
      </c>
      <c r="I54" t="s">
        <v>20</v>
      </c>
      <c r="L54" t="s">
        <v>21</v>
      </c>
      <c r="M54" s="21" t="s">
        <v>147</v>
      </c>
      <c r="N54" s="22">
        <v>92</v>
      </c>
      <c r="O54" s="22">
        <v>80</v>
      </c>
      <c r="P54" s="21" t="s">
        <v>41</v>
      </c>
      <c r="Q54">
        <v>1113</v>
      </c>
      <c r="R54">
        <v>12</v>
      </c>
      <c r="S54">
        <v>92.75</v>
      </c>
      <c r="W54">
        <v>1113</v>
      </c>
      <c r="X54">
        <v>12</v>
      </c>
      <c r="Y54">
        <v>92.75</v>
      </c>
      <c r="Z54">
        <f t="shared" si="1"/>
        <v>17</v>
      </c>
      <c r="AA54">
        <f t="shared" si="2"/>
        <v>111667</v>
      </c>
    </row>
    <row r="55" spans="1:27" ht="12.75">
      <c r="A55" s="13" t="str">
        <f t="shared" si="0"/>
        <v>10 99486</v>
      </c>
      <c r="B55">
        <v>4</v>
      </c>
      <c r="C55">
        <v>61</v>
      </c>
      <c r="D55">
        <v>4</v>
      </c>
      <c r="E55">
        <v>10</v>
      </c>
      <c r="F55">
        <v>99486</v>
      </c>
      <c r="G55" t="s">
        <v>36</v>
      </c>
      <c r="H55" t="s">
        <v>91</v>
      </c>
      <c r="L55" t="s">
        <v>39</v>
      </c>
      <c r="M55" s="21" t="s">
        <v>66</v>
      </c>
      <c r="N55" s="22">
        <v>173</v>
      </c>
      <c r="O55" s="22">
        <v>32</v>
      </c>
      <c r="P55" s="21" t="s">
        <v>45</v>
      </c>
      <c r="Q55">
        <v>30742</v>
      </c>
      <c r="R55">
        <v>177</v>
      </c>
      <c r="S55">
        <v>173.68</v>
      </c>
      <c r="T55">
        <v>11125</v>
      </c>
      <c r="U55">
        <v>63</v>
      </c>
      <c r="V55">
        <v>176.59</v>
      </c>
      <c r="W55">
        <v>41867</v>
      </c>
      <c r="X55">
        <v>240</v>
      </c>
      <c r="Y55">
        <v>174.45</v>
      </c>
      <c r="Z55">
        <f>E55*1</f>
        <v>10</v>
      </c>
      <c r="AA55">
        <f>F55*1</f>
        <v>99486</v>
      </c>
    </row>
    <row r="56" spans="1:27" ht="12.75">
      <c r="A56" s="13" t="str">
        <f t="shared" si="0"/>
        <v>17 111771</v>
      </c>
      <c r="B56">
        <v>4</v>
      </c>
      <c r="C56">
        <v>50</v>
      </c>
      <c r="D56">
        <v>475</v>
      </c>
      <c r="E56">
        <v>17</v>
      </c>
      <c r="F56">
        <v>111771</v>
      </c>
      <c r="G56" t="s">
        <v>36</v>
      </c>
      <c r="H56" t="s">
        <v>40</v>
      </c>
      <c r="I56" t="s">
        <v>20</v>
      </c>
      <c r="L56" t="s">
        <v>39</v>
      </c>
      <c r="M56" s="21" t="s">
        <v>148</v>
      </c>
      <c r="N56" s="22">
        <v>113</v>
      </c>
      <c r="O56" s="22">
        <v>74</v>
      </c>
      <c r="P56" s="21" t="s">
        <v>41</v>
      </c>
      <c r="Q56">
        <v>518</v>
      </c>
      <c r="R56">
        <v>6</v>
      </c>
      <c r="S56">
        <v>86.33</v>
      </c>
      <c r="W56">
        <v>518</v>
      </c>
      <c r="X56">
        <v>6</v>
      </c>
      <c r="Y56">
        <v>86.33</v>
      </c>
      <c r="Z56">
        <f>E56*1</f>
        <v>17</v>
      </c>
      <c r="AA56">
        <f>F56*1</f>
        <v>111771</v>
      </c>
    </row>
    <row r="57" spans="1:27" ht="12.75">
      <c r="A57" s="13" t="str">
        <f t="shared" si="0"/>
        <v>17 111666</v>
      </c>
      <c r="B57">
        <v>4</v>
      </c>
      <c r="C57">
        <v>50</v>
      </c>
      <c r="D57">
        <v>475</v>
      </c>
      <c r="E57">
        <v>17</v>
      </c>
      <c r="F57">
        <v>111666</v>
      </c>
      <c r="G57" t="s">
        <v>39</v>
      </c>
      <c r="H57" t="s">
        <v>40</v>
      </c>
      <c r="I57" t="s">
        <v>20</v>
      </c>
      <c r="L57" t="s">
        <v>39</v>
      </c>
      <c r="M57" s="21" t="s">
        <v>149</v>
      </c>
      <c r="N57" s="22">
        <v>98</v>
      </c>
      <c r="O57" s="22">
        <v>80</v>
      </c>
      <c r="P57" s="21" t="s">
        <v>41</v>
      </c>
      <c r="Q57">
        <v>428</v>
      </c>
      <c r="R57">
        <v>6</v>
      </c>
      <c r="S57">
        <v>71.33</v>
      </c>
      <c r="W57">
        <v>428</v>
      </c>
      <c r="X57">
        <v>6</v>
      </c>
      <c r="Y57">
        <v>71.33</v>
      </c>
      <c r="Z57">
        <f>E57*1</f>
        <v>17</v>
      </c>
      <c r="AA57">
        <f>F57*1</f>
        <v>111666</v>
      </c>
    </row>
    <row r="58" spans="1:27" ht="12.75">
      <c r="A58" s="13" t="str">
        <f t="shared" si="0"/>
        <v>9 98209</v>
      </c>
      <c r="B58">
        <v>4</v>
      </c>
      <c r="C58">
        <v>61</v>
      </c>
      <c r="D58">
        <v>2</v>
      </c>
      <c r="E58">
        <v>9</v>
      </c>
      <c r="F58">
        <v>98209</v>
      </c>
      <c r="G58" t="s">
        <v>36</v>
      </c>
      <c r="H58" t="s">
        <v>90</v>
      </c>
      <c r="L58" t="s">
        <v>39</v>
      </c>
      <c r="M58" s="21" t="s">
        <v>47</v>
      </c>
      <c r="N58" s="22">
        <v>189</v>
      </c>
      <c r="O58" s="22">
        <v>21</v>
      </c>
      <c r="P58" s="21" t="s">
        <v>38</v>
      </c>
      <c r="Z58">
        <f>E58*1</f>
        <v>9</v>
      </c>
      <c r="AA58">
        <f>F58*1</f>
        <v>98209</v>
      </c>
    </row>
    <row r="59" spans="1:27" ht="12.75">
      <c r="A59" s="13" t="str">
        <f t="shared" si="0"/>
        <v>13 105141</v>
      </c>
      <c r="B59">
        <v>4</v>
      </c>
      <c r="C59">
        <v>61</v>
      </c>
      <c r="D59">
        <v>2</v>
      </c>
      <c r="E59">
        <v>13</v>
      </c>
      <c r="F59">
        <v>105141</v>
      </c>
      <c r="G59" t="s">
        <v>39</v>
      </c>
      <c r="H59" t="s">
        <v>44</v>
      </c>
      <c r="L59" t="s">
        <v>39</v>
      </c>
      <c r="M59" s="21" t="s">
        <v>98</v>
      </c>
      <c r="N59" s="22">
        <v>171</v>
      </c>
      <c r="O59" s="22">
        <v>34</v>
      </c>
      <c r="P59" s="21" t="s">
        <v>38</v>
      </c>
      <c r="Q59">
        <v>33510</v>
      </c>
      <c r="R59">
        <v>195</v>
      </c>
      <c r="S59">
        <v>171.85</v>
      </c>
      <c r="W59">
        <v>33510</v>
      </c>
      <c r="X59">
        <v>195</v>
      </c>
      <c r="Y59">
        <v>171.85</v>
      </c>
      <c r="Z59">
        <f>E59*1</f>
        <v>13</v>
      </c>
      <c r="AA59">
        <f>F59*1</f>
        <v>105141</v>
      </c>
    </row>
    <row r="60" spans="1:27" ht="12.75">
      <c r="A60" s="13" t="str">
        <f t="shared" si="0"/>
        <v>13 105142</v>
      </c>
      <c r="B60">
        <v>4</v>
      </c>
      <c r="C60">
        <v>61</v>
      </c>
      <c r="D60">
        <v>2</v>
      </c>
      <c r="E60">
        <v>13</v>
      </c>
      <c r="F60">
        <v>105142</v>
      </c>
      <c r="G60" t="s">
        <v>36</v>
      </c>
      <c r="H60" t="s">
        <v>42</v>
      </c>
      <c r="L60" t="s">
        <v>39</v>
      </c>
      <c r="M60" s="21" t="s">
        <v>99</v>
      </c>
      <c r="N60" s="22">
        <v>159</v>
      </c>
      <c r="O60" s="22">
        <v>42</v>
      </c>
      <c r="P60" s="21" t="s">
        <v>38</v>
      </c>
      <c r="Q60">
        <v>30437</v>
      </c>
      <c r="R60">
        <v>191</v>
      </c>
      <c r="S60">
        <v>159.36</v>
      </c>
      <c r="W60">
        <v>30437</v>
      </c>
      <c r="X60">
        <v>191</v>
      </c>
      <c r="Y60">
        <v>159.36</v>
      </c>
      <c r="Z60">
        <f t="shared" si="1"/>
        <v>13</v>
      </c>
      <c r="AA60">
        <f t="shared" si="2"/>
        <v>105142</v>
      </c>
    </row>
    <row r="61" spans="1:27" ht="12.75">
      <c r="A61" s="13" t="str">
        <f t="shared" si="0"/>
        <v>14 106441</v>
      </c>
      <c r="B61">
        <v>4</v>
      </c>
      <c r="C61">
        <v>50</v>
      </c>
      <c r="D61">
        <v>475</v>
      </c>
      <c r="E61">
        <v>14</v>
      </c>
      <c r="F61">
        <v>106441</v>
      </c>
      <c r="G61" t="s">
        <v>36</v>
      </c>
      <c r="H61" t="s">
        <v>42</v>
      </c>
      <c r="L61" t="s">
        <v>39</v>
      </c>
      <c r="M61" s="21" t="s">
        <v>100</v>
      </c>
      <c r="N61" s="22">
        <v>104</v>
      </c>
      <c r="O61" s="22">
        <v>80</v>
      </c>
      <c r="P61" s="21" t="s">
        <v>41</v>
      </c>
      <c r="Q61">
        <v>2498</v>
      </c>
      <c r="R61">
        <v>24</v>
      </c>
      <c r="S61">
        <v>104.08</v>
      </c>
      <c r="W61">
        <v>2498</v>
      </c>
      <c r="X61">
        <v>24</v>
      </c>
      <c r="Y61">
        <v>104.08</v>
      </c>
      <c r="Z61">
        <f t="shared" si="1"/>
        <v>14</v>
      </c>
      <c r="AA61">
        <f t="shared" si="2"/>
        <v>106441</v>
      </c>
    </row>
    <row r="62" spans="1:27" ht="12.75">
      <c r="A62" s="13" t="str">
        <f t="shared" si="0"/>
        <v>15 108468</v>
      </c>
      <c r="B62">
        <v>4</v>
      </c>
      <c r="C62">
        <v>61</v>
      </c>
      <c r="D62">
        <v>2</v>
      </c>
      <c r="E62">
        <v>15</v>
      </c>
      <c r="F62">
        <v>108468</v>
      </c>
      <c r="G62" t="s">
        <v>36</v>
      </c>
      <c r="H62" t="s">
        <v>42</v>
      </c>
      <c r="L62" t="s">
        <v>39</v>
      </c>
      <c r="M62" s="21" t="s">
        <v>113</v>
      </c>
      <c r="N62" s="22">
        <v>135</v>
      </c>
      <c r="O62" s="22">
        <v>59</v>
      </c>
      <c r="P62" s="21" t="s">
        <v>38</v>
      </c>
      <c r="Q62">
        <v>4878</v>
      </c>
      <c r="R62">
        <v>36</v>
      </c>
      <c r="S62">
        <v>135.5</v>
      </c>
      <c r="W62">
        <v>4878</v>
      </c>
      <c r="X62">
        <v>36</v>
      </c>
      <c r="Y62">
        <v>135.5</v>
      </c>
      <c r="Z62">
        <f t="shared" si="1"/>
        <v>15</v>
      </c>
      <c r="AA62">
        <f t="shared" si="2"/>
        <v>108468</v>
      </c>
    </row>
    <row r="63" spans="1:27" ht="12.75">
      <c r="A63" s="13" t="str">
        <f t="shared" si="0"/>
        <v>17 111906</v>
      </c>
      <c r="B63">
        <v>4</v>
      </c>
      <c r="C63">
        <v>50</v>
      </c>
      <c r="D63">
        <v>475</v>
      </c>
      <c r="E63">
        <v>17</v>
      </c>
      <c r="F63">
        <v>111906</v>
      </c>
      <c r="G63" t="s">
        <v>36</v>
      </c>
      <c r="H63" t="s">
        <v>40</v>
      </c>
      <c r="I63" t="s">
        <v>20</v>
      </c>
      <c r="L63" t="s">
        <v>39</v>
      </c>
      <c r="M63" s="21" t="s">
        <v>150</v>
      </c>
      <c r="N63" s="22">
        <v>111</v>
      </c>
      <c r="O63" s="22">
        <v>76</v>
      </c>
      <c r="P63" s="21" t="s">
        <v>41</v>
      </c>
      <c r="Q63">
        <v>501</v>
      </c>
      <c r="R63">
        <v>6</v>
      </c>
      <c r="S63">
        <v>83.5</v>
      </c>
      <c r="W63">
        <v>501</v>
      </c>
      <c r="X63">
        <v>6</v>
      </c>
      <c r="Y63">
        <v>83.5</v>
      </c>
      <c r="Z63">
        <f t="shared" si="1"/>
        <v>17</v>
      </c>
      <c r="AA63">
        <f t="shared" si="2"/>
        <v>111906</v>
      </c>
    </row>
    <row r="64" spans="1:27" ht="12.75">
      <c r="A64" s="13" t="str">
        <f t="shared" si="0"/>
        <v>13 104924</v>
      </c>
      <c r="B64">
        <v>4</v>
      </c>
      <c r="C64">
        <v>14</v>
      </c>
      <c r="D64">
        <v>4</v>
      </c>
      <c r="E64">
        <v>13</v>
      </c>
      <c r="F64">
        <v>104924</v>
      </c>
      <c r="G64" t="s">
        <v>36</v>
      </c>
      <c r="H64" t="s">
        <v>90</v>
      </c>
      <c r="L64" t="s">
        <v>39</v>
      </c>
      <c r="M64" s="21" t="s">
        <v>101</v>
      </c>
      <c r="N64" s="22">
        <v>178</v>
      </c>
      <c r="O64" s="22">
        <v>29</v>
      </c>
      <c r="P64" s="21" t="s">
        <v>62</v>
      </c>
      <c r="Q64">
        <v>26480</v>
      </c>
      <c r="R64">
        <v>148</v>
      </c>
      <c r="S64">
        <v>178.92</v>
      </c>
      <c r="W64">
        <v>26480</v>
      </c>
      <c r="X64">
        <v>148</v>
      </c>
      <c r="Y64">
        <v>178.92</v>
      </c>
      <c r="Z64">
        <f t="shared" si="1"/>
        <v>13</v>
      </c>
      <c r="AA64">
        <f t="shared" si="2"/>
        <v>104924</v>
      </c>
    </row>
  </sheetData>
  <sheetProtection/>
  <autoFilter ref="A1:Y64"/>
  <printOptions/>
  <pageMargins left="0.2755905511811024" right="0.15748031496062992" top="0.54" bottom="0.41" header="0.2" footer="0.17"/>
  <pageSetup horizontalDpi="600" verticalDpi="600" orientation="landscape" paperSize="9" scale="84" r:id="rId1"/>
  <headerFooter alignWithMargins="0">
    <oddHeader>&amp;CListing catégorie de Mars 2009
Référence pour les championnats individuels</oddHeader>
    <oddFooter>&amp;C&amp;D&amp;R&amp;P/&amp;N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4">
    <pageSetUpPr fitToPage="1"/>
  </sheetPr>
  <dimension ref="A1:Q53"/>
  <sheetViews>
    <sheetView tabSelected="1" zoomScale="103" zoomScaleNormal="103" zoomScalePageLayoutView="0" workbookViewId="0" topLeftCell="A1">
      <selection activeCell="G6" sqref="G6"/>
    </sheetView>
  </sheetViews>
  <sheetFormatPr defaultColWidth="11.421875" defaultRowHeight="12.75"/>
  <cols>
    <col min="1" max="1" width="9.00390625" style="0" bestFit="1" customWidth="1"/>
    <col min="2" max="2" width="5.421875" style="0" bestFit="1" customWidth="1"/>
    <col min="3" max="3" width="10.00390625" style="0" bestFit="1" customWidth="1"/>
    <col min="4" max="4" width="32.57421875" style="0" customWidth="1"/>
    <col min="5" max="5" width="26.8515625" style="0" bestFit="1" customWidth="1"/>
    <col min="6" max="6" width="5.421875" style="0" bestFit="1" customWidth="1"/>
    <col min="7" max="12" width="7.00390625" style="0" customWidth="1"/>
    <col min="13" max="13" width="8.28125" style="0" customWidth="1"/>
    <col min="14" max="14" width="9.140625" style="0" customWidth="1"/>
    <col min="15" max="15" width="10.421875" style="0" bestFit="1" customWidth="1"/>
    <col min="16" max="16" width="8.7109375" style="0" customWidth="1"/>
    <col min="17" max="17" width="11.421875" style="0" hidden="1" customWidth="1"/>
  </cols>
  <sheetData>
    <row r="1" spans="1:16" ht="33.75">
      <c r="A1" s="137" t="s">
        <v>114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</row>
    <row r="2" spans="1:16" ht="33.75">
      <c r="A2" s="137" t="s">
        <v>121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</row>
    <row r="3" spans="3:16" ht="25.5" customHeight="1">
      <c r="C3" s="87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2.75" customHeight="1">
      <c r="A4" s="135" t="s">
        <v>49</v>
      </c>
      <c r="B4" s="135" t="s">
        <v>50</v>
      </c>
      <c r="C4" s="138" t="s">
        <v>12</v>
      </c>
      <c r="D4" s="138" t="s">
        <v>0</v>
      </c>
      <c r="E4" s="138" t="s">
        <v>60</v>
      </c>
      <c r="F4" s="140" t="s">
        <v>73</v>
      </c>
      <c r="G4" s="142" t="s">
        <v>10</v>
      </c>
      <c r="H4" s="142"/>
      <c r="I4" s="142"/>
      <c r="J4" s="142"/>
      <c r="K4" s="142"/>
      <c r="L4" s="142"/>
      <c r="M4" s="142"/>
      <c r="N4" s="142"/>
      <c r="O4" s="142"/>
      <c r="P4" s="142"/>
    </row>
    <row r="5" spans="1:16" ht="12.75">
      <c r="A5" s="136"/>
      <c r="B5" s="136"/>
      <c r="C5" s="139"/>
      <c r="D5" s="139"/>
      <c r="E5" s="139"/>
      <c r="F5" s="141"/>
      <c r="G5" s="2" t="s">
        <v>1</v>
      </c>
      <c r="H5" s="2" t="s">
        <v>2</v>
      </c>
      <c r="I5" s="2" t="s">
        <v>3</v>
      </c>
      <c r="J5" s="2" t="s">
        <v>4</v>
      </c>
      <c r="K5" s="2" t="s">
        <v>5</v>
      </c>
      <c r="L5" s="2" t="s">
        <v>6</v>
      </c>
      <c r="M5" s="2" t="s">
        <v>7</v>
      </c>
      <c r="N5" s="2" t="s">
        <v>8</v>
      </c>
      <c r="O5" s="2" t="s">
        <v>74</v>
      </c>
      <c r="P5" s="2" t="s">
        <v>9</v>
      </c>
    </row>
    <row r="6" spans="1:17" ht="12.75" customHeight="1">
      <c r="A6" s="1" t="str">
        <f>IF($C6="","",VLOOKUP($C6,Régional!$A$1:$Y$64,8,FALSE))</f>
        <v>PO</v>
      </c>
      <c r="B6" s="25" t="str">
        <f>IF($C6="","",VLOOKUP($C6,Régional!$A$1:$Y$64,7,FALSE))</f>
        <v>H</v>
      </c>
      <c r="C6" s="33" t="s">
        <v>151</v>
      </c>
      <c r="D6" s="1" t="str">
        <f>IF($C6="","",VLOOKUP($C6,Régional!$A$1:$Y$64,16,FALSE))</f>
        <v>EAGLES BOWLING VIRE</v>
      </c>
      <c r="E6" s="1" t="str">
        <f>IF($C6="","",VLOOKUP($C6,Régional!$A$1:$Y$64,13,FALSE))</f>
        <v>CARU Gabin</v>
      </c>
      <c r="F6" s="25">
        <f>IF($C6="","",VLOOKUP($C6,Régional!$A$1:$Y$64,15,FALSE))</f>
        <v>80</v>
      </c>
      <c r="G6" s="34"/>
      <c r="H6" s="34"/>
      <c r="I6" s="34"/>
      <c r="J6" s="34"/>
      <c r="K6" s="34"/>
      <c r="L6" s="34"/>
      <c r="M6" s="2">
        <f aca="true" t="shared" si="0" ref="M6:M53">COUNTA(G6:L6)</f>
        <v>0</v>
      </c>
      <c r="N6" s="3">
        <f aca="true" t="shared" si="1" ref="N6:N53">SUM(G6:L6)</f>
        <v>0</v>
      </c>
      <c r="O6" s="3">
        <f aca="true" t="shared" si="2" ref="O6:O53">IF(C6="",0,N6+(M6*F6))</f>
        <v>0</v>
      </c>
      <c r="P6" s="6">
        <f aca="true" t="shared" si="3" ref="P6:P53">IF(M6=0,0,N6/M6)</f>
        <v>0</v>
      </c>
      <c r="Q6" t="str">
        <f aca="true" t="shared" si="4" ref="Q6:Q53">IF(C6="","","X")</f>
        <v>X</v>
      </c>
    </row>
    <row r="7" spans="1:17" ht="12.75">
      <c r="A7" s="1" t="str">
        <f>IF($C7="","",VLOOKUP($C7,Régional!$A$1:$Y$64,8,FALSE))</f>
        <v>BJ</v>
      </c>
      <c r="B7" s="25" t="str">
        <f>IF($C7="","",VLOOKUP($C7,Régional!$A$1:$Y$64,7,FALSE))</f>
        <v>H</v>
      </c>
      <c r="C7" s="110" t="s">
        <v>118</v>
      </c>
      <c r="D7" s="1" t="str">
        <f>IF($C7="","",VLOOKUP($C7,Régional!$A$1:$Y$64,16,FALSE))</f>
        <v>EAGLES BOWLING VIRE</v>
      </c>
      <c r="E7" s="1" t="str">
        <f>IF($C7="","",VLOOKUP($C7,Régional!$A$1:$Y$64,13,FALSE))</f>
        <v>LEBOUC Maxime</v>
      </c>
      <c r="F7" s="25">
        <f>IF($C7="","",VLOOKUP($C7,Régional!$A$1:$Y$64,15,FALSE))</f>
        <v>80</v>
      </c>
      <c r="G7" s="34"/>
      <c r="H7" s="34"/>
      <c r="I7" s="34"/>
      <c r="J7" s="34"/>
      <c r="K7" s="34"/>
      <c r="L7" s="34"/>
      <c r="M7" s="2">
        <f t="shared" si="0"/>
        <v>0</v>
      </c>
      <c r="N7" s="3">
        <f t="shared" si="1"/>
        <v>0</v>
      </c>
      <c r="O7" s="3">
        <f t="shared" si="2"/>
        <v>0</v>
      </c>
      <c r="P7" s="6">
        <f t="shared" si="3"/>
        <v>0</v>
      </c>
      <c r="Q7" t="str">
        <f t="shared" si="4"/>
        <v>X</v>
      </c>
    </row>
    <row r="8" spans="1:17" ht="12.75">
      <c r="A8" s="1" t="str">
        <f>IF($C8="","",VLOOKUP($C8,Régional!$A$1:$Y$64,8,FALSE))</f>
        <v>CA</v>
      </c>
      <c r="B8" s="25" t="str">
        <f>IF($C8="","",VLOOKUP($C8,Régional!$A$1:$Y$64,7,FALSE))</f>
        <v>F</v>
      </c>
      <c r="C8" s="110" t="s">
        <v>116</v>
      </c>
      <c r="D8" s="1" t="str">
        <f>IF($C8="","",VLOOKUP($C8,Régional!$A$1:$Y$64,16,FALSE))</f>
        <v>FLERS BOWLING IMPACT</v>
      </c>
      <c r="E8" s="1" t="str">
        <f>IF($C8="","",VLOOKUP($C8,Régional!$A$1:$Y$64,13,FALSE))</f>
        <v>HAMARD Fanny</v>
      </c>
      <c r="F8" s="25">
        <f>IF($C8="","",VLOOKUP($C8,Régional!$A$1:$Y$64,15,FALSE))</f>
        <v>49</v>
      </c>
      <c r="G8" s="34"/>
      <c r="H8" s="34"/>
      <c r="I8" s="34"/>
      <c r="J8" s="34"/>
      <c r="K8" s="34"/>
      <c r="L8" s="34"/>
      <c r="M8" s="2">
        <f t="shared" si="0"/>
        <v>0</v>
      </c>
      <c r="N8" s="3">
        <f t="shared" si="1"/>
        <v>0</v>
      </c>
      <c r="O8" s="3">
        <f t="shared" si="2"/>
        <v>0</v>
      </c>
      <c r="P8" s="6">
        <f t="shared" si="3"/>
        <v>0</v>
      </c>
      <c r="Q8" t="str">
        <f t="shared" si="4"/>
        <v>X</v>
      </c>
    </row>
    <row r="9" spans="1:17" ht="12.75">
      <c r="A9" s="1" t="str">
        <f>IF($C9="","",VLOOKUP($C9,Régional!$A$1:$Y$64,8,FALSE))</f>
        <v>MI</v>
      </c>
      <c r="B9" s="25" t="str">
        <f>IF($C9="","",VLOOKUP($C9,Régional!$A$1:$Y$64,7,FALSE))</f>
        <v>H</v>
      </c>
      <c r="C9" s="110" t="s">
        <v>115</v>
      </c>
      <c r="D9" s="1" t="str">
        <f>IF($C9="","",VLOOKUP($C9,Régional!$A$1:$Y$64,16,FALSE))</f>
        <v>FLERS BOWLING IMPACT</v>
      </c>
      <c r="E9" s="1" t="str">
        <f>IF($C9="","",VLOOKUP($C9,Régional!$A$1:$Y$64,13,FALSE))</f>
        <v>VAUTIER-GAUMIN Maxime</v>
      </c>
      <c r="F9" s="25">
        <f>IF($C9="","",VLOOKUP($C9,Régional!$A$1:$Y$64,15,FALSE))</f>
        <v>59</v>
      </c>
      <c r="G9" s="34"/>
      <c r="H9" s="34"/>
      <c r="I9" s="34"/>
      <c r="J9" s="34"/>
      <c r="K9" s="34"/>
      <c r="L9" s="34"/>
      <c r="M9" s="2">
        <f t="shared" si="0"/>
        <v>0</v>
      </c>
      <c r="N9" s="3">
        <f t="shared" si="1"/>
        <v>0</v>
      </c>
      <c r="O9" s="3">
        <f t="shared" si="2"/>
        <v>0</v>
      </c>
      <c r="P9" s="6">
        <f t="shared" si="3"/>
        <v>0</v>
      </c>
      <c r="Q9" t="str">
        <f t="shared" si="4"/>
        <v>X</v>
      </c>
    </row>
    <row r="10" spans="1:17" ht="12.75">
      <c r="A10" s="1" t="str">
        <f>IF($C10="","",VLOOKUP($C10,Régional!$A$1:$Y$64,8,FALSE))</f>
        <v>JB</v>
      </c>
      <c r="B10" s="25" t="str">
        <f>IF($C10="","",VLOOKUP($C10,Régional!$A$1:$Y$64,7,FALSE))</f>
        <v>H</v>
      </c>
      <c r="C10" s="110" t="s">
        <v>152</v>
      </c>
      <c r="D10" s="1" t="str">
        <f>IF($C10="","",VLOOKUP($C10,Régional!$A$1:$Y$64,16,FALSE))</f>
        <v>BOWLING CLUB CHERBOURG</v>
      </c>
      <c r="E10" s="1" t="str">
        <f>IF($C10="","",VLOOKUP($C10,Régional!$A$1:$Y$64,13,FALSE))</f>
        <v>BOUVAINE Pierre</v>
      </c>
      <c r="F10" s="25">
        <f>IF($C10="","",VLOOKUP($C10,Régional!$A$1:$Y$64,15,FALSE))</f>
        <v>28</v>
      </c>
      <c r="G10" s="34"/>
      <c r="H10" s="34"/>
      <c r="I10" s="34"/>
      <c r="J10" s="34"/>
      <c r="K10" s="34"/>
      <c r="L10" s="34"/>
      <c r="M10" s="2">
        <f t="shared" si="0"/>
        <v>0</v>
      </c>
      <c r="N10" s="3">
        <f t="shared" si="1"/>
        <v>0</v>
      </c>
      <c r="O10" s="3">
        <f t="shared" si="2"/>
        <v>0</v>
      </c>
      <c r="P10" s="6">
        <f t="shared" si="3"/>
        <v>0</v>
      </c>
      <c r="Q10" t="str">
        <f t="shared" si="4"/>
        <v>X</v>
      </c>
    </row>
    <row r="11" spans="1:17" ht="12.75">
      <c r="A11" s="1" t="str">
        <f>IF($C11="","",VLOOKUP($C11,Régional!$A$1:$Y$64,8,FALSE))</f>
        <v>CA</v>
      </c>
      <c r="B11" s="25" t="str">
        <f>IF($C11="","",VLOOKUP($C11,Régional!$A$1:$Y$64,7,FALSE))</f>
        <v>H</v>
      </c>
      <c r="C11" s="110" t="s">
        <v>153</v>
      </c>
      <c r="D11" s="1" t="str">
        <f>IF($C11="","",VLOOKUP($C11,Régional!$A$1:$Y$64,16,FALSE))</f>
        <v>ECOLE DE BOWLING DE CHERBOURG</v>
      </c>
      <c r="E11" s="1" t="str">
        <f>IF($C11="","",VLOOKUP($C11,Régional!$A$1:$Y$64,13,FALSE))</f>
        <v>KELLER Antonin</v>
      </c>
      <c r="F11" s="25">
        <f>IF($C11="","",VLOOKUP($C11,Régional!$A$1:$Y$64,15,FALSE))</f>
        <v>55</v>
      </c>
      <c r="G11" s="34"/>
      <c r="H11" s="34"/>
      <c r="I11" s="34"/>
      <c r="J11" s="34"/>
      <c r="K11" s="34"/>
      <c r="L11" s="34"/>
      <c r="M11" s="2">
        <f t="shared" si="0"/>
        <v>0</v>
      </c>
      <c r="N11" s="3">
        <f t="shared" si="1"/>
        <v>0</v>
      </c>
      <c r="O11" s="3">
        <f t="shared" si="2"/>
        <v>0</v>
      </c>
      <c r="P11" s="6">
        <f t="shared" si="3"/>
        <v>0</v>
      </c>
      <c r="Q11" t="str">
        <f t="shared" si="4"/>
        <v>X</v>
      </c>
    </row>
    <row r="12" spans="1:17" ht="12.75">
      <c r="A12" s="1" t="str">
        <f>IF($C12="","",VLOOKUP($C12,Régional!$A$1:$Y$64,8,FALSE))</f>
        <v>BJ</v>
      </c>
      <c r="B12" s="25" t="str">
        <f>IF($C12="","",VLOOKUP($C12,Régional!$A$1:$Y$64,7,FALSE))</f>
        <v>F</v>
      </c>
      <c r="C12" s="110" t="s">
        <v>154</v>
      </c>
      <c r="D12" s="1" t="str">
        <f>IF($C12="","",VLOOKUP($C12,Régional!$A$1:$Y$64,16,FALSE))</f>
        <v>ECOLE DE BOWLING DE CHERBOURG</v>
      </c>
      <c r="E12" s="1" t="str">
        <f>IF($C12="","",VLOOKUP($C12,Régional!$A$1:$Y$64,13,FALSE))</f>
        <v>POIRIER Chloé</v>
      </c>
      <c r="F12" s="25">
        <f>IF($C12="","",VLOOKUP($C12,Régional!$A$1:$Y$64,15,FALSE))</f>
        <v>80</v>
      </c>
      <c r="G12" s="34"/>
      <c r="H12" s="34"/>
      <c r="I12" s="34"/>
      <c r="J12" s="34"/>
      <c r="K12" s="34"/>
      <c r="L12" s="34"/>
      <c r="M12" s="2">
        <f t="shared" si="0"/>
        <v>0</v>
      </c>
      <c r="N12" s="3">
        <f t="shared" si="1"/>
        <v>0</v>
      </c>
      <c r="O12" s="3">
        <f t="shared" si="2"/>
        <v>0</v>
      </c>
      <c r="P12" s="6">
        <f t="shared" si="3"/>
        <v>0</v>
      </c>
      <c r="Q12" t="str">
        <f t="shared" si="4"/>
        <v>X</v>
      </c>
    </row>
    <row r="13" spans="1:17" ht="12.75">
      <c r="A13" s="1" t="str">
        <f>IF($C13="","",VLOOKUP($C13,Régional!$A$1:$Y$64,8,FALSE))</f>
        <v>CA</v>
      </c>
      <c r="B13" s="25" t="str">
        <f>IF($C13="","",VLOOKUP($C13,Régional!$A$1:$Y$64,7,FALSE))</f>
        <v>H</v>
      </c>
      <c r="C13" s="110" t="s">
        <v>155</v>
      </c>
      <c r="D13" s="1" t="str">
        <f>IF($C13="","",VLOOKUP($C13,Régional!$A$1:$Y$64,16,FALSE))</f>
        <v>ECOLE DE BOWLING DE CHERBOURG</v>
      </c>
      <c r="E13" s="1" t="str">
        <f>IF($C13="","",VLOOKUP($C13,Régional!$A$1:$Y$64,13,FALSE))</f>
        <v>NAGA Gaëtan</v>
      </c>
      <c r="F13" s="25">
        <f>IF($C13="","",VLOOKUP($C13,Régional!$A$1:$Y$64,15,FALSE))</f>
        <v>52</v>
      </c>
      <c r="G13" s="34"/>
      <c r="H13" s="34"/>
      <c r="I13" s="34"/>
      <c r="J13" s="34"/>
      <c r="K13" s="34"/>
      <c r="L13" s="34"/>
      <c r="M13" s="2">
        <f t="shared" si="0"/>
        <v>0</v>
      </c>
      <c r="N13" s="3">
        <f t="shared" si="1"/>
        <v>0</v>
      </c>
      <c r="O13" s="3">
        <f t="shared" si="2"/>
        <v>0</v>
      </c>
      <c r="P13" s="6">
        <f t="shared" si="3"/>
        <v>0</v>
      </c>
      <c r="Q13" t="str">
        <f t="shared" si="4"/>
        <v>X</v>
      </c>
    </row>
    <row r="14" spans="1:17" ht="12.75">
      <c r="A14" s="1" t="str">
        <f>IF($C14="","",VLOOKUP($C14,Régional!$A$1:$Y$64,8,FALSE))</f>
        <v>BJ</v>
      </c>
      <c r="B14" s="25" t="str">
        <f>IF($C14="","",VLOOKUP($C14,Régional!$A$1:$Y$64,7,FALSE))</f>
        <v>H</v>
      </c>
      <c r="C14" s="110" t="s">
        <v>156</v>
      </c>
      <c r="D14" s="1" t="str">
        <f>IF($C14="","",VLOOKUP($C14,Régional!$A$1:$Y$64,16,FALSE))</f>
        <v>ECOLE DE BOWLING DE CHERBOURG</v>
      </c>
      <c r="E14" s="1" t="str">
        <f>IF($C14="","",VLOOKUP($C14,Régional!$A$1:$Y$64,13,FALSE))</f>
        <v>NAGA Yoann</v>
      </c>
      <c r="F14" s="25">
        <f>IF($C14="","",VLOOKUP($C14,Régional!$A$1:$Y$64,15,FALSE))</f>
        <v>80</v>
      </c>
      <c r="G14" s="34"/>
      <c r="H14" s="34"/>
      <c r="I14" s="34"/>
      <c r="J14" s="34"/>
      <c r="K14" s="34"/>
      <c r="L14" s="34"/>
      <c r="M14" s="2">
        <f t="shared" si="0"/>
        <v>0</v>
      </c>
      <c r="N14" s="3">
        <f t="shared" si="1"/>
        <v>0</v>
      </c>
      <c r="O14" s="3">
        <f t="shared" si="2"/>
        <v>0</v>
      </c>
      <c r="P14" s="6">
        <f t="shared" si="3"/>
        <v>0</v>
      </c>
      <c r="Q14" t="str">
        <f t="shared" si="4"/>
        <v>X</v>
      </c>
    </row>
    <row r="15" spans="1:17" ht="12.75">
      <c r="A15" s="1" t="str">
        <f>IF($C15="","",VLOOKUP($C15,Régional!$A$1:$Y$64,8,FALSE))</f>
        <v>BJ</v>
      </c>
      <c r="B15" s="25" t="str">
        <f>IF($C15="","",VLOOKUP($C15,Régional!$A$1:$Y$64,7,FALSE))</f>
        <v>H</v>
      </c>
      <c r="C15" s="110" t="s">
        <v>157</v>
      </c>
      <c r="D15" s="1" t="str">
        <f>IF($C15="","",VLOOKUP($C15,Régional!$A$1:$Y$64,16,FALSE))</f>
        <v>ECOLE DE BOWLING DE CHERBOURG</v>
      </c>
      <c r="E15" s="1" t="str">
        <f>IF($C15="","",VLOOKUP($C15,Régional!$A$1:$Y$64,13,FALSE))</f>
        <v>VILLAIN Elliot</v>
      </c>
      <c r="F15" s="25">
        <f>IF($C15="","",VLOOKUP($C15,Régional!$A$1:$Y$64,15,FALSE))</f>
        <v>76</v>
      </c>
      <c r="G15" s="34"/>
      <c r="H15" s="34"/>
      <c r="I15" s="34"/>
      <c r="J15" s="34"/>
      <c r="K15" s="34"/>
      <c r="L15" s="34"/>
      <c r="M15" s="2">
        <f t="shared" si="0"/>
        <v>0</v>
      </c>
      <c r="N15" s="3">
        <f t="shared" si="1"/>
        <v>0</v>
      </c>
      <c r="O15" s="3">
        <f t="shared" si="2"/>
        <v>0</v>
      </c>
      <c r="P15" s="6">
        <f t="shared" si="3"/>
        <v>0</v>
      </c>
      <c r="Q15" t="str">
        <f t="shared" si="4"/>
        <v>X</v>
      </c>
    </row>
    <row r="16" spans="1:17" ht="12.75">
      <c r="A16" s="1" t="str">
        <f>IF($C16="","",VLOOKUP($C16,Régional!$A$1:$Y$64,8,FALSE))</f>
        <v>CA</v>
      </c>
      <c r="B16" s="25" t="str">
        <f>IF($C16="","",VLOOKUP($C16,Régional!$A$1:$Y$64,7,FALSE))</f>
        <v>F</v>
      </c>
      <c r="C16" s="33" t="s">
        <v>117</v>
      </c>
      <c r="D16" s="1" t="str">
        <f>IF($C16="","",VLOOKUP($C16,Régional!$A$1:$Y$64,16,FALSE))</f>
        <v>ECOLE DE BOWLING DE CHERBOURG</v>
      </c>
      <c r="E16" s="1" t="str">
        <f>IF($C16="","",VLOOKUP($C16,Régional!$A$1:$Y$64,13,FALSE))</f>
        <v>LEMIERE Laurie</v>
      </c>
      <c r="F16" s="25">
        <f>IF($C16="","",VLOOKUP($C16,Régional!$A$1:$Y$64,15,FALSE))</f>
        <v>46</v>
      </c>
      <c r="G16" s="34"/>
      <c r="H16" s="34"/>
      <c r="I16" s="34"/>
      <c r="J16" s="34"/>
      <c r="K16" s="34"/>
      <c r="L16" s="34"/>
      <c r="M16" s="2">
        <f t="shared" si="0"/>
        <v>0</v>
      </c>
      <c r="N16" s="3">
        <f t="shared" si="1"/>
        <v>0</v>
      </c>
      <c r="O16" s="3">
        <f t="shared" si="2"/>
        <v>0</v>
      </c>
      <c r="P16" s="6">
        <f t="shared" si="3"/>
        <v>0</v>
      </c>
      <c r="Q16" t="str">
        <f t="shared" si="4"/>
        <v>X</v>
      </c>
    </row>
    <row r="17" spans="1:17" ht="12.75">
      <c r="A17" s="1" t="str">
        <f>IF($C17="","",VLOOKUP($C17,Régional!$A$1:$Y$64,8,FALSE))</f>
        <v>CA</v>
      </c>
      <c r="B17" s="25" t="str">
        <f>IF($C17="","",VLOOKUP($C17,Régional!$A$1:$Y$64,7,FALSE))</f>
        <v>F</v>
      </c>
      <c r="C17" s="110" t="s">
        <v>158</v>
      </c>
      <c r="D17" s="1" t="str">
        <f>IF($C17="","",VLOOKUP($C17,Régional!$A$1:$Y$64,16,FALSE))</f>
        <v>ECOLE DE BOWLING DE CHERBOURG</v>
      </c>
      <c r="E17" s="1" t="str">
        <f>IF($C17="","",VLOOKUP($C17,Régional!$A$1:$Y$64,13,FALSE))</f>
        <v>DESPRES Amélie</v>
      </c>
      <c r="F17" s="25">
        <f>IF($C17="","",VLOOKUP($C17,Régional!$A$1:$Y$64,15,FALSE))</f>
        <v>43</v>
      </c>
      <c r="G17" s="34"/>
      <c r="H17" s="34"/>
      <c r="I17" s="34"/>
      <c r="J17" s="34"/>
      <c r="K17" s="34"/>
      <c r="L17" s="34"/>
      <c r="M17" s="2">
        <f t="shared" si="0"/>
        <v>0</v>
      </c>
      <c r="N17" s="3">
        <f t="shared" si="1"/>
        <v>0</v>
      </c>
      <c r="O17" s="3">
        <f t="shared" si="2"/>
        <v>0</v>
      </c>
      <c r="P17" s="6">
        <f t="shared" si="3"/>
        <v>0</v>
      </c>
      <c r="Q17" t="str">
        <f t="shared" si="4"/>
        <v>X</v>
      </c>
    </row>
    <row r="18" spans="1:17" ht="12.75">
      <c r="A18" s="1" t="str">
        <f>IF($C18="","",VLOOKUP($C18,Régional!$A$1:$Y$64,8,FALSE))</f>
        <v>MI</v>
      </c>
      <c r="B18" s="25" t="str">
        <f>IF($C18="","",VLOOKUP($C18,Régional!$A$1:$Y$64,7,FALSE))</f>
        <v>H</v>
      </c>
      <c r="C18" s="33" t="s">
        <v>159</v>
      </c>
      <c r="D18" s="1" t="str">
        <f>IF($C18="","",VLOOKUP($C18,Régional!$A$1:$Y$64,16,FALSE))</f>
        <v>ECOLE DE BOWLING DE CHERBOURG</v>
      </c>
      <c r="E18" s="1" t="str">
        <f>IF($C18="","",VLOOKUP($C18,Régional!$A$1:$Y$64,13,FALSE))</f>
        <v>VAQUEZ Jonas</v>
      </c>
      <c r="F18" s="25">
        <f>IF($C18="","",VLOOKUP($C18,Régional!$A$1:$Y$64,15,FALSE))</f>
        <v>80</v>
      </c>
      <c r="G18" s="34"/>
      <c r="H18" s="34"/>
      <c r="I18" s="34"/>
      <c r="J18" s="34"/>
      <c r="K18" s="34"/>
      <c r="L18" s="34"/>
      <c r="M18" s="2">
        <f t="shared" si="0"/>
        <v>0</v>
      </c>
      <c r="N18" s="3">
        <f t="shared" si="1"/>
        <v>0</v>
      </c>
      <c r="O18" s="3">
        <f t="shared" si="2"/>
        <v>0</v>
      </c>
      <c r="P18" s="6">
        <f t="shared" si="3"/>
        <v>0</v>
      </c>
      <c r="Q18" t="str">
        <f t="shared" si="4"/>
        <v>X</v>
      </c>
    </row>
    <row r="19" spans="1:17" ht="12.75">
      <c r="A19" s="1" t="str">
        <f>IF($C19="","",VLOOKUP($C19,Régional!$A$1:$Y$64,8,FALSE))</f>
        <v>BJ</v>
      </c>
      <c r="B19" s="25" t="str">
        <f>IF($C19="","",VLOOKUP($C19,Régional!$A$1:$Y$64,7,FALSE))</f>
        <v>F</v>
      </c>
      <c r="C19" s="110" t="s">
        <v>160</v>
      </c>
      <c r="D19" s="1" t="str">
        <f>IF($C19="","",VLOOKUP($C19,Régional!$A$1:$Y$64,16,FALSE))</f>
        <v>ECOLE DE BOWLING DE CHERBOURG</v>
      </c>
      <c r="E19" s="1" t="str">
        <f>IF($C19="","",VLOOKUP($C19,Régional!$A$1:$Y$64,13,FALSE))</f>
        <v>MARGUERY Lou-Nha</v>
      </c>
      <c r="F19" s="25">
        <f>IF($C19="","",VLOOKUP($C19,Régional!$A$1:$Y$64,15,FALSE))</f>
        <v>66</v>
      </c>
      <c r="G19" s="34"/>
      <c r="H19" s="34"/>
      <c r="I19" s="34"/>
      <c r="J19" s="34"/>
      <c r="K19" s="34"/>
      <c r="L19" s="34"/>
      <c r="M19" s="2">
        <f t="shared" si="0"/>
        <v>0</v>
      </c>
      <c r="N19" s="3">
        <f t="shared" si="1"/>
        <v>0</v>
      </c>
      <c r="O19" s="3">
        <f t="shared" si="2"/>
        <v>0</v>
      </c>
      <c r="P19" s="6">
        <f t="shared" si="3"/>
        <v>0</v>
      </c>
      <c r="Q19" t="str">
        <f t="shared" si="4"/>
        <v>X</v>
      </c>
    </row>
    <row r="20" spans="1:17" ht="12.75">
      <c r="A20" s="1" t="str">
        <f>IF($C20="","",VLOOKUP($C20,Régional!$A$1:$Y$64,8,FALSE))</f>
        <v>MI</v>
      </c>
      <c r="B20" s="25" t="str">
        <f>IF($C20="","",VLOOKUP($C20,Régional!$A$1:$Y$64,7,FALSE))</f>
        <v>H</v>
      </c>
      <c r="C20" s="110" t="s">
        <v>161</v>
      </c>
      <c r="D20" s="1" t="str">
        <f>IF($C20="","",VLOOKUP($C20,Régional!$A$1:$Y$64,16,FALSE))</f>
        <v>ECOLE DE BOWLING DE CHERBOURG</v>
      </c>
      <c r="E20" s="1" t="str">
        <f>IF($C20="","",VLOOKUP($C20,Régional!$A$1:$Y$64,13,FALSE))</f>
        <v>GOUREMAN Dylan</v>
      </c>
      <c r="F20" s="25">
        <f>IF($C20="","",VLOOKUP($C20,Régional!$A$1:$Y$64,15,FALSE))</f>
        <v>56</v>
      </c>
      <c r="G20" s="34"/>
      <c r="H20" s="34"/>
      <c r="I20" s="34"/>
      <c r="J20" s="34"/>
      <c r="K20" s="34"/>
      <c r="L20" s="34"/>
      <c r="M20" s="2">
        <f t="shared" si="0"/>
        <v>0</v>
      </c>
      <c r="N20" s="3">
        <f t="shared" si="1"/>
        <v>0</v>
      </c>
      <c r="O20" s="3">
        <f t="shared" si="2"/>
        <v>0</v>
      </c>
      <c r="P20" s="6">
        <f t="shared" si="3"/>
        <v>0</v>
      </c>
      <c r="Q20" t="str">
        <f t="shared" si="4"/>
        <v>X</v>
      </c>
    </row>
    <row r="21" spans="1:17" ht="12.75">
      <c r="A21" s="1" t="str">
        <f>IF($C21="","",VLOOKUP($C21,Régional!$A$1:$Y$64,8,FALSE))</f>
        <v>JA</v>
      </c>
      <c r="B21" s="25" t="str">
        <f>IF($C21="","",VLOOKUP($C21,Régional!$A$1:$Y$64,7,FALSE))</f>
        <v>F</v>
      </c>
      <c r="C21" s="110" t="s">
        <v>162</v>
      </c>
      <c r="D21" s="1" t="str">
        <f>IF($C21="","",VLOOKUP($C21,Régional!$A$1:$Y$64,16,FALSE))</f>
        <v>ECOLE DE BOWLING DE CHERBOURG</v>
      </c>
      <c r="E21" s="1" t="str">
        <f>IF($C21="","",VLOOKUP($C21,Régional!$A$1:$Y$64,13,FALSE))</f>
        <v>CORNANGUER-DEVISE Eulalie</v>
      </c>
      <c r="F21" s="25">
        <f>IF($C21="","",VLOOKUP($C21,Régional!$A$1:$Y$64,15,FALSE))</f>
        <v>50</v>
      </c>
      <c r="G21" s="34"/>
      <c r="H21" s="34"/>
      <c r="I21" s="34"/>
      <c r="J21" s="34"/>
      <c r="K21" s="34"/>
      <c r="L21" s="34"/>
      <c r="M21" s="2">
        <f t="shared" si="0"/>
        <v>0</v>
      </c>
      <c r="N21" s="3">
        <f t="shared" si="1"/>
        <v>0</v>
      </c>
      <c r="O21" s="3">
        <f t="shared" si="2"/>
        <v>0</v>
      </c>
      <c r="P21" s="6">
        <f t="shared" si="3"/>
        <v>0</v>
      </c>
      <c r="Q21" t="str">
        <f t="shared" si="4"/>
        <v>X</v>
      </c>
    </row>
    <row r="22" spans="1:17" ht="12.75">
      <c r="A22" s="1" t="str">
        <f>IF($C22="","",VLOOKUP($C22,Régional!$A$1:$Y$64,8,FALSE))</f>
        <v>BJ</v>
      </c>
      <c r="B22" s="25" t="str">
        <f>IF($C22="","",VLOOKUP($C22,Régional!$A$1:$Y$64,7,FALSE))</f>
        <v>H</v>
      </c>
      <c r="C22" s="33" t="s">
        <v>163</v>
      </c>
      <c r="D22" s="1" t="str">
        <f>IF($C22="","",VLOOKUP($C22,Régional!$A$1:$Y$64,16,FALSE))</f>
        <v>ECOLE DE BOWLING DE CHERBOURG</v>
      </c>
      <c r="E22" s="1" t="str">
        <f>IF($C22="","",VLOOKUP($C22,Régional!$A$1:$Y$64,13,FALSE))</f>
        <v>DUCHESNE Martin</v>
      </c>
      <c r="F22" s="25">
        <f>IF($C22="","",VLOOKUP($C22,Régional!$A$1:$Y$64,15,FALSE))</f>
        <v>56</v>
      </c>
      <c r="G22" s="34"/>
      <c r="H22" s="34"/>
      <c r="I22" s="34"/>
      <c r="J22" s="34"/>
      <c r="K22" s="34"/>
      <c r="L22" s="34"/>
      <c r="M22" s="2">
        <f t="shared" si="0"/>
        <v>0</v>
      </c>
      <c r="N22" s="3">
        <f t="shared" si="1"/>
        <v>0</v>
      </c>
      <c r="O22" s="3">
        <f t="shared" si="2"/>
        <v>0</v>
      </c>
      <c r="P22" s="6">
        <f t="shared" si="3"/>
        <v>0</v>
      </c>
      <c r="Q22" t="str">
        <f t="shared" si="4"/>
        <v>X</v>
      </c>
    </row>
    <row r="23" spans="1:17" ht="12.75">
      <c r="A23" s="1" t="str">
        <f>IF($C23="","",VLOOKUP($C23,Régional!$A$1:$Y$64,8,FALSE))</f>
        <v>MI</v>
      </c>
      <c r="B23" s="25" t="str">
        <f>IF($C23="","",VLOOKUP($C23,Régional!$A$1:$Y$64,7,FALSE))</f>
        <v>H</v>
      </c>
      <c r="C23" s="110" t="s">
        <v>164</v>
      </c>
      <c r="D23" s="1" t="str">
        <f>IF($C23="","",VLOOKUP($C23,Régional!$A$1:$Y$64,16,FALSE))</f>
        <v>ECOLE DE BOWLING DE CHERBOURG</v>
      </c>
      <c r="E23" s="1" t="str">
        <f>IF($C23="","",VLOOKUP($C23,Régional!$A$1:$Y$64,13,FALSE))</f>
        <v>LECOUTOUR Enzo</v>
      </c>
      <c r="F23" s="25">
        <f>IF($C23="","",VLOOKUP($C23,Régional!$A$1:$Y$64,15,FALSE))</f>
        <v>64</v>
      </c>
      <c r="G23" s="34"/>
      <c r="H23" s="34"/>
      <c r="I23" s="34"/>
      <c r="J23" s="34"/>
      <c r="K23" s="34"/>
      <c r="L23" s="34"/>
      <c r="M23" s="2">
        <f t="shared" si="0"/>
        <v>0</v>
      </c>
      <c r="N23" s="3">
        <f t="shared" si="1"/>
        <v>0</v>
      </c>
      <c r="O23" s="3">
        <f t="shared" si="2"/>
        <v>0</v>
      </c>
      <c r="P23" s="6">
        <f t="shared" si="3"/>
        <v>0</v>
      </c>
      <c r="Q23" t="str">
        <f t="shared" si="4"/>
        <v>X</v>
      </c>
    </row>
    <row r="24" spans="1:17" ht="12.75">
      <c r="A24" s="1" t="str">
        <f>IF($C24="","",VLOOKUP($C24,Régional!$A$1:$Y$64,8,FALSE))</f>
        <v>CA</v>
      </c>
      <c r="B24" s="25" t="str">
        <f>IF($C24="","",VLOOKUP($C24,Régional!$A$1:$Y$64,7,FALSE))</f>
        <v>H</v>
      </c>
      <c r="C24" s="110" t="s">
        <v>165</v>
      </c>
      <c r="D24" s="1" t="str">
        <f>IF($C24="","",VLOOKUP($C24,Régional!$A$1:$Y$64,16,FALSE))</f>
        <v>ECOLE DE BOWLING DE CHERBOURG</v>
      </c>
      <c r="E24" s="1" t="str">
        <f>IF($C24="","",VLOOKUP($C24,Régional!$A$1:$Y$64,13,FALSE))</f>
        <v>MOUETTE Amalric</v>
      </c>
      <c r="F24" s="25">
        <f>IF($C24="","",VLOOKUP($C24,Régional!$A$1:$Y$64,15,FALSE))</f>
        <v>38</v>
      </c>
      <c r="G24" s="34"/>
      <c r="H24" s="34"/>
      <c r="I24" s="34"/>
      <c r="J24" s="34"/>
      <c r="K24" s="34"/>
      <c r="L24" s="34"/>
      <c r="M24" s="2">
        <f t="shared" si="0"/>
        <v>0</v>
      </c>
      <c r="N24" s="3">
        <f t="shared" si="1"/>
        <v>0</v>
      </c>
      <c r="O24" s="3">
        <f t="shared" si="2"/>
        <v>0</v>
      </c>
      <c r="P24" s="6">
        <f t="shared" si="3"/>
        <v>0</v>
      </c>
      <c r="Q24" t="str">
        <f t="shared" si="4"/>
        <v>X</v>
      </c>
    </row>
    <row r="25" spans="1:17" ht="12.75">
      <c r="A25" s="1" t="str">
        <f>IF($C25="","",VLOOKUP($C25,Régional!$A$1:$Y$64,8,FALSE))</f>
        <v>BJ</v>
      </c>
      <c r="B25" s="25" t="str">
        <f>IF($C25="","",VLOOKUP($C25,Régional!$A$1:$Y$64,7,FALSE))</f>
        <v>F</v>
      </c>
      <c r="C25" s="110" t="s">
        <v>166</v>
      </c>
      <c r="D25" s="1" t="str">
        <f>IF($C25="","",VLOOKUP($C25,Régional!$A$1:$Y$64,16,FALSE))</f>
        <v>ECOLE DE BOWLING DE CHERBOURG</v>
      </c>
      <c r="E25" s="1" t="str">
        <f>IF($C25="","",VLOOKUP($C25,Régional!$A$1:$Y$64,13,FALSE))</f>
        <v>LE GALL Servane</v>
      </c>
      <c r="F25" s="25">
        <f>IF($C25="","",VLOOKUP($C25,Régional!$A$1:$Y$64,15,FALSE))</f>
        <v>80</v>
      </c>
      <c r="G25" s="34"/>
      <c r="H25" s="34"/>
      <c r="I25" s="34"/>
      <c r="J25" s="34"/>
      <c r="K25" s="34"/>
      <c r="L25" s="34"/>
      <c r="M25" s="2">
        <f t="shared" si="0"/>
        <v>0</v>
      </c>
      <c r="N25" s="3">
        <f t="shared" si="1"/>
        <v>0</v>
      </c>
      <c r="O25" s="3">
        <f t="shared" si="2"/>
        <v>0</v>
      </c>
      <c r="P25" s="6">
        <f t="shared" si="3"/>
        <v>0</v>
      </c>
      <c r="Q25" t="str">
        <f t="shared" si="4"/>
        <v>X</v>
      </c>
    </row>
    <row r="26" spans="1:17" ht="12.75">
      <c r="A26" s="1">
        <f>IF($C26="","",VLOOKUP($C26,Régional!$A$1:$Y$64,8,FALSE))</f>
      </c>
      <c r="B26" s="25">
        <f>IF($C26="","",VLOOKUP($C26,Régional!$A$1:$Y$64,7,FALSE))</f>
      </c>
      <c r="C26" s="110"/>
      <c r="D26" s="1">
        <f>IF($C26="","",VLOOKUP($C26,Régional!$A$1:$Y$64,16,FALSE))</f>
      </c>
      <c r="E26" s="1">
        <f>IF($C26="","",VLOOKUP($C26,Régional!$A$1:$Y$64,13,FALSE))</f>
      </c>
      <c r="F26" s="25">
        <f>IF($C26="","",VLOOKUP($C26,Régional!$A$1:$Y$64,15,FALSE))</f>
      </c>
      <c r="G26" s="34"/>
      <c r="H26" s="34"/>
      <c r="I26" s="34"/>
      <c r="J26" s="34"/>
      <c r="K26" s="34"/>
      <c r="L26" s="34"/>
      <c r="M26" s="2">
        <f t="shared" si="0"/>
        <v>0</v>
      </c>
      <c r="N26" s="3">
        <f t="shared" si="1"/>
        <v>0</v>
      </c>
      <c r="O26" s="3">
        <f t="shared" si="2"/>
        <v>0</v>
      </c>
      <c r="P26" s="6">
        <f t="shared" si="3"/>
        <v>0</v>
      </c>
      <c r="Q26">
        <f t="shared" si="4"/>
      </c>
    </row>
    <row r="27" spans="1:17" ht="12.75">
      <c r="A27" s="1">
        <f>IF($C27="","",VLOOKUP($C27,Régional!$A$1:$Y$64,8,FALSE))</f>
      </c>
      <c r="B27" s="25">
        <f>IF($C27="","",VLOOKUP($C27,Régional!$A$1:$Y$64,7,FALSE))</f>
      </c>
      <c r="C27" s="110"/>
      <c r="D27" s="1">
        <f>IF($C27="","",VLOOKUP($C27,Régional!$A$1:$Y$64,16,FALSE))</f>
      </c>
      <c r="E27" s="1">
        <f>IF($C27="","",VLOOKUP($C27,Régional!$A$1:$Y$64,13,FALSE))</f>
      </c>
      <c r="F27" s="25">
        <f>IF($C27="","",VLOOKUP($C27,Régional!$A$1:$Y$64,15,FALSE))</f>
      </c>
      <c r="G27" s="34"/>
      <c r="H27" s="34"/>
      <c r="I27" s="34"/>
      <c r="J27" s="34"/>
      <c r="K27" s="34"/>
      <c r="L27" s="34"/>
      <c r="M27" s="2">
        <f t="shared" si="0"/>
        <v>0</v>
      </c>
      <c r="N27" s="3">
        <f t="shared" si="1"/>
        <v>0</v>
      </c>
      <c r="O27" s="3">
        <f t="shared" si="2"/>
        <v>0</v>
      </c>
      <c r="P27" s="6">
        <f t="shared" si="3"/>
        <v>0</v>
      </c>
      <c r="Q27">
        <f t="shared" si="4"/>
      </c>
    </row>
    <row r="28" spans="1:17" ht="12.75">
      <c r="A28" s="1">
        <f>IF($C28="","",VLOOKUP($C28,Régional!$A$1:$Y$64,8,FALSE))</f>
      </c>
      <c r="B28" s="25">
        <f>IF($C28="","",VLOOKUP($C28,Régional!$A$1:$Y$64,7,FALSE))</f>
      </c>
      <c r="C28" s="110"/>
      <c r="D28" s="1">
        <f>IF($C28="","",VLOOKUP($C28,Régional!$A$1:$Y$64,16,FALSE))</f>
      </c>
      <c r="E28" s="1">
        <f>IF($C28="","",VLOOKUP($C28,Régional!$A$1:$Y$64,13,FALSE))</f>
      </c>
      <c r="F28" s="25">
        <f>IF($C28="","",VLOOKUP($C28,Régional!$A$1:$Y$64,15,FALSE))</f>
      </c>
      <c r="G28" s="34"/>
      <c r="H28" s="34"/>
      <c r="I28" s="34"/>
      <c r="J28" s="34"/>
      <c r="K28" s="34"/>
      <c r="L28" s="34"/>
      <c r="M28" s="2">
        <f t="shared" si="0"/>
        <v>0</v>
      </c>
      <c r="N28" s="3">
        <f t="shared" si="1"/>
        <v>0</v>
      </c>
      <c r="O28" s="3">
        <f t="shared" si="2"/>
        <v>0</v>
      </c>
      <c r="P28" s="6">
        <f t="shared" si="3"/>
        <v>0</v>
      </c>
      <c r="Q28">
        <f t="shared" si="4"/>
      </c>
    </row>
    <row r="29" spans="1:17" ht="12.75">
      <c r="A29" s="1">
        <f>IF($C29="","",VLOOKUP($C29,Régional!$A$1:$Y$64,8,FALSE))</f>
      </c>
      <c r="B29" s="25">
        <f>IF($C29="","",VLOOKUP($C29,Régional!$A$1:$Y$64,7,FALSE))</f>
      </c>
      <c r="C29" s="33"/>
      <c r="D29" s="1">
        <f>IF($C29="","",VLOOKUP($C29,Régional!$A$1:$Y$64,16,FALSE))</f>
      </c>
      <c r="E29" s="1">
        <f>IF($C29="","",VLOOKUP($C29,Régional!$A$1:$Y$64,13,FALSE))</f>
      </c>
      <c r="F29" s="25">
        <f>IF($C29="","",VLOOKUP($C29,Régional!$A$1:$Y$64,15,FALSE))</f>
      </c>
      <c r="G29" s="34"/>
      <c r="H29" s="34"/>
      <c r="I29" s="34"/>
      <c r="J29" s="34"/>
      <c r="K29" s="34"/>
      <c r="L29" s="34"/>
      <c r="M29" s="2">
        <f t="shared" si="0"/>
        <v>0</v>
      </c>
      <c r="N29" s="3">
        <f t="shared" si="1"/>
        <v>0</v>
      </c>
      <c r="O29" s="3">
        <f t="shared" si="2"/>
        <v>0</v>
      </c>
      <c r="P29" s="6">
        <f t="shared" si="3"/>
        <v>0</v>
      </c>
      <c r="Q29">
        <f t="shared" si="4"/>
      </c>
    </row>
    <row r="30" spans="1:17" ht="12.75">
      <c r="A30" s="1">
        <f>IF($C30="","",VLOOKUP($C30,Régional!$A$1:$Y$64,8,FALSE))</f>
      </c>
      <c r="B30" s="25">
        <f>IF($C30="","",VLOOKUP($C30,Régional!$A$1:$Y$64,7,FALSE))</f>
      </c>
      <c r="C30" s="110"/>
      <c r="D30" s="1">
        <f>IF($C30="","",VLOOKUP($C30,Régional!$A$1:$Y$64,16,FALSE))</f>
      </c>
      <c r="E30" s="1">
        <f>IF($C30="","",VLOOKUP($C30,Régional!$A$1:$Y$64,13,FALSE))</f>
      </c>
      <c r="F30" s="25">
        <f>IF($C30="","",VLOOKUP($C30,Régional!$A$1:$Y$64,15,FALSE))</f>
      </c>
      <c r="G30" s="34"/>
      <c r="H30" s="34"/>
      <c r="I30" s="34"/>
      <c r="J30" s="34"/>
      <c r="K30" s="34"/>
      <c r="L30" s="34"/>
      <c r="M30" s="2">
        <f t="shared" si="0"/>
        <v>0</v>
      </c>
      <c r="N30" s="3">
        <f t="shared" si="1"/>
        <v>0</v>
      </c>
      <c r="O30" s="3">
        <f t="shared" si="2"/>
        <v>0</v>
      </c>
      <c r="P30" s="6">
        <f t="shared" si="3"/>
        <v>0</v>
      </c>
      <c r="Q30">
        <f t="shared" si="4"/>
      </c>
    </row>
    <row r="31" spans="1:17" ht="12.75">
      <c r="A31" s="1">
        <f>IF($C31="","",VLOOKUP($C31,Régional!$A$1:$Y$64,8,FALSE))</f>
      </c>
      <c r="B31" s="25">
        <f>IF($C31="","",VLOOKUP($C31,Régional!$A$1:$Y$64,7,FALSE))</f>
      </c>
      <c r="C31" s="110"/>
      <c r="D31" s="1">
        <f>IF($C31="","",VLOOKUP($C31,Régional!$A$1:$Y$64,16,FALSE))</f>
      </c>
      <c r="E31" s="1">
        <f>IF($C31="","",VLOOKUP($C31,Régional!$A$1:$Y$64,13,FALSE))</f>
      </c>
      <c r="F31" s="25">
        <f>IF($C31="","",VLOOKUP($C31,Régional!$A$1:$Y$64,15,FALSE))</f>
      </c>
      <c r="G31" s="34"/>
      <c r="H31" s="34"/>
      <c r="I31" s="34"/>
      <c r="J31" s="34"/>
      <c r="K31" s="34"/>
      <c r="L31" s="34"/>
      <c r="M31" s="2">
        <f t="shared" si="0"/>
        <v>0</v>
      </c>
      <c r="N31" s="3">
        <f t="shared" si="1"/>
        <v>0</v>
      </c>
      <c r="O31" s="3">
        <f t="shared" si="2"/>
        <v>0</v>
      </c>
      <c r="P31" s="6">
        <f t="shared" si="3"/>
        <v>0</v>
      </c>
      <c r="Q31">
        <f t="shared" si="4"/>
      </c>
    </row>
    <row r="32" spans="1:17" ht="12.75">
      <c r="A32" s="1">
        <f>IF($C32="","",VLOOKUP($C32,Régional!$A$1:$Y$64,8,FALSE))</f>
      </c>
      <c r="B32" s="25">
        <f>IF($C32="","",VLOOKUP($C32,Régional!$A$1:$Y$64,7,FALSE))</f>
      </c>
      <c r="C32" s="110"/>
      <c r="D32" s="1">
        <f>IF($C32="","",VLOOKUP($C32,Régional!$A$1:$Y$64,16,FALSE))</f>
      </c>
      <c r="E32" s="1">
        <f>IF($C32="","",VLOOKUP($C32,Régional!$A$1:$Y$64,13,FALSE))</f>
      </c>
      <c r="F32" s="25">
        <f>IF($C32="","",VLOOKUP($C32,Régional!$A$1:$Y$64,15,FALSE))</f>
      </c>
      <c r="G32" s="34"/>
      <c r="H32" s="34"/>
      <c r="I32" s="34"/>
      <c r="J32" s="34"/>
      <c r="K32" s="34"/>
      <c r="L32" s="34"/>
      <c r="M32" s="2">
        <f t="shared" si="0"/>
        <v>0</v>
      </c>
      <c r="N32" s="3">
        <f t="shared" si="1"/>
        <v>0</v>
      </c>
      <c r="O32" s="3">
        <f t="shared" si="2"/>
        <v>0</v>
      </c>
      <c r="P32" s="6">
        <f t="shared" si="3"/>
        <v>0</v>
      </c>
      <c r="Q32">
        <f t="shared" si="4"/>
      </c>
    </row>
    <row r="33" spans="1:17" ht="12.75">
      <c r="A33" s="1">
        <f>IF($C33="","",VLOOKUP($C33,Régional!$A$1:$Y$64,8,FALSE))</f>
      </c>
      <c r="B33" s="25">
        <f>IF($C33="","",VLOOKUP($C33,Régional!$A$1:$Y$64,7,FALSE))</f>
      </c>
      <c r="C33" s="110"/>
      <c r="D33" s="1">
        <f>IF($C33="","",VLOOKUP($C33,Régional!$A$1:$Y$64,16,FALSE))</f>
      </c>
      <c r="E33" s="1">
        <f>IF($C33="","",VLOOKUP($C33,Régional!$A$1:$Y$64,13,FALSE))</f>
      </c>
      <c r="F33" s="25">
        <f>IF($C33="","",VLOOKUP($C33,Régional!$A$1:$Y$64,15,FALSE))</f>
      </c>
      <c r="G33" s="34"/>
      <c r="H33" s="34"/>
      <c r="I33" s="34"/>
      <c r="J33" s="34"/>
      <c r="K33" s="34"/>
      <c r="L33" s="34"/>
      <c r="M33" s="2">
        <f t="shared" si="0"/>
        <v>0</v>
      </c>
      <c r="N33" s="3">
        <f t="shared" si="1"/>
        <v>0</v>
      </c>
      <c r="O33" s="3">
        <f t="shared" si="2"/>
        <v>0</v>
      </c>
      <c r="P33" s="6">
        <f t="shared" si="3"/>
        <v>0</v>
      </c>
      <c r="Q33">
        <f t="shared" si="4"/>
      </c>
    </row>
    <row r="34" spans="1:17" ht="12.75">
      <c r="A34" s="1">
        <f>IF($C34="","",VLOOKUP($C34,Régional!$A$1:$Y$64,8,FALSE))</f>
      </c>
      <c r="B34" s="25">
        <f>IF($C34="","",VLOOKUP($C34,Régional!$A$1:$Y$64,7,FALSE))</f>
      </c>
      <c r="C34" s="110"/>
      <c r="D34" s="1">
        <f>IF($C34="","",VLOOKUP($C34,Régional!$A$1:$Y$64,16,FALSE))</f>
      </c>
      <c r="E34" s="1">
        <f>IF($C34="","",VLOOKUP($C34,Régional!$A$1:$Y$64,13,FALSE))</f>
      </c>
      <c r="F34" s="25">
        <f>IF($C34="","",VLOOKUP($C34,Régional!$A$1:$Y$64,15,FALSE))</f>
      </c>
      <c r="G34" s="34"/>
      <c r="H34" s="34"/>
      <c r="I34" s="34"/>
      <c r="J34" s="34"/>
      <c r="K34" s="34"/>
      <c r="L34" s="34"/>
      <c r="M34" s="2">
        <f t="shared" si="0"/>
        <v>0</v>
      </c>
      <c r="N34" s="3">
        <f t="shared" si="1"/>
        <v>0</v>
      </c>
      <c r="O34" s="3">
        <f t="shared" si="2"/>
        <v>0</v>
      </c>
      <c r="P34" s="6">
        <f t="shared" si="3"/>
        <v>0</v>
      </c>
      <c r="Q34">
        <f t="shared" si="4"/>
      </c>
    </row>
    <row r="35" spans="1:17" ht="12.75">
      <c r="A35" s="1">
        <f>IF($C35="","",VLOOKUP($C35,Régional!$A$1:$Y$64,8,FALSE))</f>
      </c>
      <c r="B35" s="25">
        <f>IF($C35="","",VLOOKUP($C35,Régional!$A$1:$Y$64,7,FALSE))</f>
      </c>
      <c r="C35" s="110"/>
      <c r="D35" s="1">
        <f>IF($C35="","",VLOOKUP($C35,Régional!$A$1:$Y$64,16,FALSE))</f>
      </c>
      <c r="E35" s="1">
        <f>IF($C35="","",VLOOKUP($C35,Régional!$A$1:$Y$64,13,FALSE))</f>
      </c>
      <c r="F35" s="25">
        <f>IF($C35="","",VLOOKUP($C35,Régional!$A$1:$Y$64,15,FALSE))</f>
      </c>
      <c r="G35" s="34"/>
      <c r="H35" s="34"/>
      <c r="I35" s="34"/>
      <c r="J35" s="34"/>
      <c r="K35" s="34"/>
      <c r="L35" s="34"/>
      <c r="M35" s="2">
        <f t="shared" si="0"/>
        <v>0</v>
      </c>
      <c r="N35" s="3">
        <f t="shared" si="1"/>
        <v>0</v>
      </c>
      <c r="O35" s="3">
        <f t="shared" si="2"/>
        <v>0</v>
      </c>
      <c r="P35" s="6">
        <f t="shared" si="3"/>
        <v>0</v>
      </c>
      <c r="Q35">
        <f t="shared" si="4"/>
      </c>
    </row>
    <row r="36" spans="1:17" ht="12.75">
      <c r="A36" s="1">
        <f>IF($C36="","",VLOOKUP($C36,Régional!$A$1:$Y$64,8,FALSE))</f>
      </c>
      <c r="B36" s="25">
        <f>IF($C36="","",VLOOKUP($C36,Régional!$A$1:$Y$64,7,FALSE))</f>
      </c>
      <c r="C36" s="110"/>
      <c r="D36" s="1">
        <f>IF($C36="","",VLOOKUP($C36,Régional!$A$1:$Y$64,16,FALSE))</f>
      </c>
      <c r="E36" s="1">
        <f>IF($C36="","",VLOOKUP($C36,Régional!$A$1:$Y$64,13,FALSE))</f>
      </c>
      <c r="F36" s="25">
        <f>IF($C36="","",VLOOKUP($C36,Régional!$A$1:$Y$64,15,FALSE))</f>
      </c>
      <c r="G36" s="34"/>
      <c r="H36" s="34"/>
      <c r="I36" s="34"/>
      <c r="J36" s="34"/>
      <c r="K36" s="34"/>
      <c r="L36" s="34"/>
      <c r="M36" s="2">
        <f t="shared" si="0"/>
        <v>0</v>
      </c>
      <c r="N36" s="3">
        <f t="shared" si="1"/>
        <v>0</v>
      </c>
      <c r="O36" s="3">
        <f t="shared" si="2"/>
        <v>0</v>
      </c>
      <c r="P36" s="6">
        <f t="shared" si="3"/>
        <v>0</v>
      </c>
      <c r="Q36">
        <f t="shared" si="4"/>
      </c>
    </row>
    <row r="37" spans="1:17" ht="12.75">
      <c r="A37" s="1">
        <f>IF($C37="","",VLOOKUP($C37,Régional!$A$1:$Y$64,8,FALSE))</f>
      </c>
      <c r="B37" s="25">
        <f>IF($C37="","",VLOOKUP($C37,Régional!$A$1:$Y$64,7,FALSE))</f>
      </c>
      <c r="C37" s="110"/>
      <c r="D37" s="1">
        <f>IF($C37="","",VLOOKUP($C37,Régional!$A$1:$Y$64,16,FALSE))</f>
      </c>
      <c r="E37" s="1">
        <f>IF($C37="","",VLOOKUP($C37,Régional!$A$1:$Y$64,13,FALSE))</f>
      </c>
      <c r="F37" s="25">
        <f>IF($C37="","",VLOOKUP($C37,Régional!$A$1:$Y$64,15,FALSE))</f>
      </c>
      <c r="G37" s="34"/>
      <c r="H37" s="34"/>
      <c r="I37" s="34"/>
      <c r="J37" s="34"/>
      <c r="K37" s="34"/>
      <c r="L37" s="34"/>
      <c r="M37" s="2">
        <f t="shared" si="0"/>
        <v>0</v>
      </c>
      <c r="N37" s="3">
        <f t="shared" si="1"/>
        <v>0</v>
      </c>
      <c r="O37" s="3">
        <f t="shared" si="2"/>
        <v>0</v>
      </c>
      <c r="P37" s="6">
        <f t="shared" si="3"/>
        <v>0</v>
      </c>
      <c r="Q37">
        <f t="shared" si="4"/>
      </c>
    </row>
    <row r="38" spans="1:17" ht="12.75">
      <c r="A38" s="1">
        <f>IF($C38="","",VLOOKUP($C38,Régional!$A$1:$Y$64,8,FALSE))</f>
      </c>
      <c r="B38" s="25">
        <f>IF($C38="","",VLOOKUP($C38,Régional!$A$1:$Y$64,7,FALSE))</f>
      </c>
      <c r="C38" s="110"/>
      <c r="D38" s="1">
        <f>IF($C38="","",VLOOKUP($C38,Régional!$A$1:$Y$64,16,FALSE))</f>
      </c>
      <c r="E38" s="1">
        <f>IF($C38="","",VLOOKUP($C38,Régional!$A$1:$Y$64,13,FALSE))</f>
      </c>
      <c r="F38" s="25">
        <f>IF($C38="","",VLOOKUP($C38,Régional!$A$1:$Y$64,15,FALSE))</f>
      </c>
      <c r="G38" s="34"/>
      <c r="H38" s="34"/>
      <c r="I38" s="34"/>
      <c r="J38" s="34"/>
      <c r="K38" s="34"/>
      <c r="L38" s="34"/>
      <c r="M38" s="2">
        <f t="shared" si="0"/>
        <v>0</v>
      </c>
      <c r="N38" s="3">
        <f t="shared" si="1"/>
        <v>0</v>
      </c>
      <c r="O38" s="3">
        <f t="shared" si="2"/>
        <v>0</v>
      </c>
      <c r="P38" s="6">
        <f t="shared" si="3"/>
        <v>0</v>
      </c>
      <c r="Q38">
        <f t="shared" si="4"/>
      </c>
    </row>
    <row r="39" spans="1:17" ht="12.75">
      <c r="A39" s="1">
        <f>IF($C39="","",VLOOKUP($C39,Régional!$A$1:$Y$64,8,FALSE))</f>
      </c>
      <c r="B39" s="25">
        <f>IF($C39="","",VLOOKUP($C39,Régional!$A$1:$Y$64,7,FALSE))</f>
      </c>
      <c r="C39" s="110"/>
      <c r="D39" s="1">
        <f>IF($C39="","",VLOOKUP($C39,Régional!$A$1:$Y$64,16,FALSE))</f>
      </c>
      <c r="E39" s="1">
        <f>IF($C39="","",VLOOKUP($C39,Régional!$A$1:$Y$64,13,FALSE))</f>
      </c>
      <c r="F39" s="25">
        <f>IF($C39="","",VLOOKUP($C39,Régional!$A$1:$Y$64,15,FALSE))</f>
      </c>
      <c r="G39" s="34"/>
      <c r="H39" s="34"/>
      <c r="I39" s="34"/>
      <c r="J39" s="34"/>
      <c r="K39" s="34"/>
      <c r="L39" s="34"/>
      <c r="M39" s="2">
        <f t="shared" si="0"/>
        <v>0</v>
      </c>
      <c r="N39" s="3">
        <f t="shared" si="1"/>
        <v>0</v>
      </c>
      <c r="O39" s="3">
        <f t="shared" si="2"/>
        <v>0</v>
      </c>
      <c r="P39" s="6">
        <f t="shared" si="3"/>
        <v>0</v>
      </c>
      <c r="Q39">
        <f t="shared" si="4"/>
      </c>
    </row>
    <row r="40" spans="1:17" ht="12.75">
      <c r="A40" s="1">
        <f>IF($C40="","",VLOOKUP($C40,Régional!$A$1:$Y$64,8,FALSE))</f>
      </c>
      <c r="B40" s="25">
        <f>IF($C40="","",VLOOKUP($C40,Régional!$A$1:$Y$64,7,FALSE))</f>
      </c>
      <c r="C40" s="33"/>
      <c r="D40" s="1">
        <f>IF($C40="","",VLOOKUP($C40,Régional!$A$1:$Y$64,16,FALSE))</f>
      </c>
      <c r="E40" s="1">
        <f>IF($C40="","",VLOOKUP($C40,Régional!$A$1:$Y$64,13,FALSE))</f>
      </c>
      <c r="F40" s="25">
        <f>IF($C40="","",VLOOKUP($C40,Régional!$A$1:$Y$64,15,FALSE))</f>
      </c>
      <c r="G40" s="34"/>
      <c r="H40" s="34"/>
      <c r="I40" s="34"/>
      <c r="J40" s="34"/>
      <c r="K40" s="34"/>
      <c r="L40" s="34"/>
      <c r="M40" s="2">
        <f t="shared" si="0"/>
        <v>0</v>
      </c>
      <c r="N40" s="3">
        <f t="shared" si="1"/>
        <v>0</v>
      </c>
      <c r="O40" s="3">
        <f t="shared" si="2"/>
        <v>0</v>
      </c>
      <c r="P40" s="6">
        <f t="shared" si="3"/>
        <v>0</v>
      </c>
      <c r="Q40">
        <f t="shared" si="4"/>
      </c>
    </row>
    <row r="41" spans="1:17" ht="12.75">
      <c r="A41" s="1">
        <f>IF($C41="","",VLOOKUP($C41,Régional!$A$1:$Y$64,8,FALSE))</f>
      </c>
      <c r="B41" s="25">
        <f>IF($C41="","",VLOOKUP($C41,Régional!$A$1:$Y$64,7,FALSE))</f>
      </c>
      <c r="C41" s="33"/>
      <c r="D41" s="1">
        <f>IF($C41="","",VLOOKUP($C41,Régional!$A$1:$Y$64,16,FALSE))</f>
      </c>
      <c r="E41" s="1">
        <f>IF($C41="","",VLOOKUP($C41,Régional!$A$1:$Y$64,13,FALSE))</f>
      </c>
      <c r="F41" s="25">
        <f>IF($C41="","",VLOOKUP($C41,Régional!$A$1:$Y$64,15,FALSE))</f>
      </c>
      <c r="G41" s="34"/>
      <c r="H41" s="34"/>
      <c r="I41" s="34"/>
      <c r="J41" s="34"/>
      <c r="K41" s="34"/>
      <c r="L41" s="34"/>
      <c r="M41" s="2">
        <f t="shared" si="0"/>
        <v>0</v>
      </c>
      <c r="N41" s="3">
        <f t="shared" si="1"/>
        <v>0</v>
      </c>
      <c r="O41" s="3">
        <f t="shared" si="2"/>
        <v>0</v>
      </c>
      <c r="P41" s="6">
        <f t="shared" si="3"/>
        <v>0</v>
      </c>
      <c r="Q41">
        <f t="shared" si="4"/>
      </c>
    </row>
    <row r="42" spans="1:17" ht="12.75">
      <c r="A42" s="1">
        <f>IF($C42="","",VLOOKUP($C42,Régional!$A$1:$Y$64,8,FALSE))</f>
      </c>
      <c r="B42" s="25">
        <f>IF($C42="","",VLOOKUP($C42,Régional!$A$1:$Y$64,7,FALSE))</f>
      </c>
      <c r="C42" s="33"/>
      <c r="D42" s="1">
        <f>IF($C42="","",VLOOKUP($C42,Régional!$A$1:$Y$64,16,FALSE))</f>
      </c>
      <c r="E42" s="1">
        <f>IF($C42="","",VLOOKUP($C42,Régional!$A$1:$Y$64,13,FALSE))</f>
      </c>
      <c r="F42" s="25">
        <f>IF($C42="","",VLOOKUP($C42,Régional!$A$1:$Y$64,15,FALSE))</f>
      </c>
      <c r="G42" s="34"/>
      <c r="H42" s="34"/>
      <c r="I42" s="34"/>
      <c r="J42" s="34"/>
      <c r="K42" s="34"/>
      <c r="L42" s="34"/>
      <c r="M42" s="2">
        <f t="shared" si="0"/>
        <v>0</v>
      </c>
      <c r="N42" s="3">
        <f t="shared" si="1"/>
        <v>0</v>
      </c>
      <c r="O42" s="3">
        <f t="shared" si="2"/>
        <v>0</v>
      </c>
      <c r="P42" s="6">
        <f t="shared" si="3"/>
        <v>0</v>
      </c>
      <c r="Q42">
        <f t="shared" si="4"/>
      </c>
    </row>
    <row r="43" spans="1:17" ht="12.75">
      <c r="A43" s="1">
        <f>IF($C43="","",VLOOKUP($C43,Régional!$A$1:$Y$64,8,FALSE))</f>
      </c>
      <c r="B43" s="25">
        <f>IF($C43="","",VLOOKUP($C43,Régional!$A$1:$Y$64,7,FALSE))</f>
      </c>
      <c r="C43" s="33"/>
      <c r="D43" s="1">
        <f>IF($C43="","",VLOOKUP($C43,Régional!$A$1:$Y$64,16,FALSE))</f>
      </c>
      <c r="E43" s="1">
        <f>IF($C43="","",VLOOKUP($C43,Régional!$A$1:$Y$64,13,FALSE))</f>
      </c>
      <c r="F43" s="25">
        <f>IF($C43="","",VLOOKUP($C43,Régional!$A$1:$Y$64,15,FALSE))</f>
      </c>
      <c r="G43" s="34"/>
      <c r="H43" s="34"/>
      <c r="I43" s="34"/>
      <c r="J43" s="34"/>
      <c r="K43" s="34"/>
      <c r="L43" s="34"/>
      <c r="M43" s="2">
        <f t="shared" si="0"/>
        <v>0</v>
      </c>
      <c r="N43" s="3">
        <f t="shared" si="1"/>
        <v>0</v>
      </c>
      <c r="O43" s="3">
        <f t="shared" si="2"/>
        <v>0</v>
      </c>
      <c r="P43" s="6">
        <f t="shared" si="3"/>
        <v>0</v>
      </c>
      <c r="Q43">
        <f t="shared" si="4"/>
      </c>
    </row>
    <row r="44" spans="1:17" ht="12.75">
      <c r="A44" s="1">
        <f>IF($C44="","",VLOOKUP($C44,Régional!$A$1:$Y$64,8,FALSE))</f>
      </c>
      <c r="B44" s="25">
        <f>IF($C44="","",VLOOKUP($C44,Régional!$A$1:$Y$64,7,FALSE))</f>
      </c>
      <c r="C44" s="33"/>
      <c r="D44" s="1">
        <f>IF($C44="","",VLOOKUP($C44,Régional!$A$1:$Y$64,16,FALSE))</f>
      </c>
      <c r="E44" s="1">
        <f>IF($C44="","",VLOOKUP($C44,Régional!$A$1:$Y$64,13,FALSE))</f>
      </c>
      <c r="F44" s="25">
        <f>IF($C44="","",VLOOKUP($C44,Régional!$A$1:$Y$64,15,FALSE))</f>
      </c>
      <c r="G44" s="34"/>
      <c r="H44" s="34"/>
      <c r="I44" s="34"/>
      <c r="J44" s="34"/>
      <c r="K44" s="34"/>
      <c r="L44" s="34"/>
      <c r="M44" s="2">
        <f t="shared" si="0"/>
        <v>0</v>
      </c>
      <c r="N44" s="3">
        <f t="shared" si="1"/>
        <v>0</v>
      </c>
      <c r="O44" s="3">
        <f t="shared" si="2"/>
        <v>0</v>
      </c>
      <c r="P44" s="6">
        <f t="shared" si="3"/>
        <v>0</v>
      </c>
      <c r="Q44">
        <f t="shared" si="4"/>
      </c>
    </row>
    <row r="45" spans="1:17" ht="12.75">
      <c r="A45" s="1">
        <f>IF($C45="","",VLOOKUP($C45,Régional!$A$1:$Y$64,8,FALSE))</f>
      </c>
      <c r="B45" s="25">
        <f>IF($C45="","",VLOOKUP($C45,Régional!$A$1:$Y$64,7,FALSE))</f>
      </c>
      <c r="C45" s="33"/>
      <c r="D45" s="1">
        <f>IF($C45="","",VLOOKUP($C45,Régional!$A$1:$Y$64,16,FALSE))</f>
      </c>
      <c r="E45" s="1">
        <f>IF($C45="","",VLOOKUP($C45,Régional!$A$1:$Y$64,13,FALSE))</f>
      </c>
      <c r="F45" s="25">
        <f>IF($C45="","",VLOOKUP($C45,Régional!$A$1:$Y$64,15,FALSE))</f>
      </c>
      <c r="G45" s="34"/>
      <c r="H45" s="34"/>
      <c r="I45" s="34"/>
      <c r="J45" s="34"/>
      <c r="K45" s="34"/>
      <c r="L45" s="34"/>
      <c r="M45" s="2">
        <f t="shared" si="0"/>
        <v>0</v>
      </c>
      <c r="N45" s="3">
        <f t="shared" si="1"/>
        <v>0</v>
      </c>
      <c r="O45" s="3">
        <f t="shared" si="2"/>
        <v>0</v>
      </c>
      <c r="P45" s="6">
        <f t="shared" si="3"/>
        <v>0</v>
      </c>
      <c r="Q45">
        <f t="shared" si="4"/>
      </c>
    </row>
    <row r="46" spans="1:17" ht="12.75">
      <c r="A46" s="1">
        <f>IF($C46="","",VLOOKUP($C46,Régional!$A$1:$Y$64,8,FALSE))</f>
      </c>
      <c r="B46" s="25">
        <f>IF($C46="","",VLOOKUP($C46,Régional!$A$1:$Y$64,7,FALSE))</f>
      </c>
      <c r="C46" s="33"/>
      <c r="D46" s="1">
        <f>IF($C46="","",VLOOKUP($C46,Régional!$A$1:$Y$64,16,FALSE))</f>
      </c>
      <c r="E46" s="1">
        <f>IF($C46="","",VLOOKUP($C46,Régional!$A$1:$Y$64,13,FALSE))</f>
      </c>
      <c r="F46" s="25">
        <f>IF($C46="","",VLOOKUP($C46,Régional!$A$1:$Y$64,15,FALSE))</f>
      </c>
      <c r="G46" s="34"/>
      <c r="H46" s="34"/>
      <c r="I46" s="34"/>
      <c r="J46" s="34"/>
      <c r="K46" s="34"/>
      <c r="L46" s="34"/>
      <c r="M46" s="2">
        <f t="shared" si="0"/>
        <v>0</v>
      </c>
      <c r="N46" s="3">
        <f t="shared" si="1"/>
        <v>0</v>
      </c>
      <c r="O46" s="3">
        <f t="shared" si="2"/>
        <v>0</v>
      </c>
      <c r="P46" s="6">
        <f t="shared" si="3"/>
        <v>0</v>
      </c>
      <c r="Q46">
        <f t="shared" si="4"/>
      </c>
    </row>
    <row r="47" spans="1:17" ht="12.75">
      <c r="A47" s="1">
        <f>IF($C47="","",VLOOKUP($C47,Régional!$A$1:$Y$64,8,FALSE))</f>
      </c>
      <c r="B47" s="25">
        <f>IF($C47="","",VLOOKUP($C47,Régional!$A$1:$Y$64,7,FALSE))</f>
      </c>
      <c r="C47" s="33"/>
      <c r="D47" s="1">
        <f>IF($C47="","",VLOOKUP($C47,Régional!$A$1:$Y$64,16,FALSE))</f>
      </c>
      <c r="E47" s="1">
        <f>IF($C47="","",VLOOKUP($C47,Régional!$A$1:$Y$64,13,FALSE))</f>
      </c>
      <c r="F47" s="25">
        <f>IF($C47="","",VLOOKUP($C47,Régional!$A$1:$Y$64,15,FALSE))</f>
      </c>
      <c r="G47" s="34"/>
      <c r="H47" s="34"/>
      <c r="I47" s="34"/>
      <c r="J47" s="34"/>
      <c r="K47" s="34"/>
      <c r="L47" s="34"/>
      <c r="M47" s="2">
        <f t="shared" si="0"/>
        <v>0</v>
      </c>
      <c r="N47" s="3">
        <f t="shared" si="1"/>
        <v>0</v>
      </c>
      <c r="O47" s="3">
        <f t="shared" si="2"/>
        <v>0</v>
      </c>
      <c r="P47" s="6">
        <f t="shared" si="3"/>
        <v>0</v>
      </c>
      <c r="Q47">
        <f t="shared" si="4"/>
      </c>
    </row>
    <row r="48" spans="1:17" ht="12.75">
      <c r="A48" s="1">
        <f>IF($C48="","",VLOOKUP($C48,Régional!$A$1:$Y$64,8,FALSE))</f>
      </c>
      <c r="B48" s="25">
        <f>IF($C48="","",VLOOKUP($C48,Régional!$A$1:$Y$64,7,FALSE))</f>
      </c>
      <c r="C48" s="33"/>
      <c r="D48" s="1">
        <f>IF($C48="","",VLOOKUP($C48,Régional!$A$1:$Y$64,16,FALSE))</f>
      </c>
      <c r="E48" s="1">
        <f>IF($C48="","",VLOOKUP($C48,Régional!$A$1:$Y$64,13,FALSE))</f>
      </c>
      <c r="F48" s="25">
        <f>IF($C48="","",VLOOKUP($C48,Régional!$A$1:$Y$64,15,FALSE))</f>
      </c>
      <c r="G48" s="34"/>
      <c r="H48" s="34"/>
      <c r="I48" s="34"/>
      <c r="J48" s="34"/>
      <c r="K48" s="34"/>
      <c r="L48" s="34"/>
      <c r="M48" s="2">
        <f t="shared" si="0"/>
        <v>0</v>
      </c>
      <c r="N48" s="3">
        <f t="shared" si="1"/>
        <v>0</v>
      </c>
      <c r="O48" s="3">
        <f t="shared" si="2"/>
        <v>0</v>
      </c>
      <c r="P48" s="6">
        <f t="shared" si="3"/>
        <v>0</v>
      </c>
      <c r="Q48">
        <f t="shared" si="4"/>
      </c>
    </row>
    <row r="49" spans="1:17" ht="12.75">
      <c r="A49" s="1">
        <f>IF($C49="","",VLOOKUP($C49,Régional!$A$1:$Y$64,8,FALSE))</f>
      </c>
      <c r="B49" s="25">
        <f>IF($C49="","",VLOOKUP($C49,Régional!$A$1:$Y$64,7,FALSE))</f>
      </c>
      <c r="C49" s="33"/>
      <c r="D49" s="1">
        <f>IF($C49="","",VLOOKUP($C49,Régional!$A$1:$Y$64,16,FALSE))</f>
      </c>
      <c r="E49" s="1">
        <f>IF($C49="","",VLOOKUP($C49,Régional!$A$1:$Y$64,13,FALSE))</f>
      </c>
      <c r="F49" s="25">
        <f>IF($C49="","",VLOOKUP($C49,Régional!$A$1:$Y$64,15,FALSE))</f>
      </c>
      <c r="G49" s="34"/>
      <c r="H49" s="34"/>
      <c r="I49" s="34"/>
      <c r="J49" s="34"/>
      <c r="K49" s="34"/>
      <c r="L49" s="34"/>
      <c r="M49" s="2">
        <f t="shared" si="0"/>
        <v>0</v>
      </c>
      <c r="N49" s="3">
        <f t="shared" si="1"/>
        <v>0</v>
      </c>
      <c r="O49" s="3">
        <f t="shared" si="2"/>
        <v>0</v>
      </c>
      <c r="P49" s="6">
        <f t="shared" si="3"/>
        <v>0</v>
      </c>
      <c r="Q49">
        <f t="shared" si="4"/>
      </c>
    </row>
    <row r="50" spans="1:17" ht="12.75">
      <c r="A50" s="1">
        <f>IF($C50="","",VLOOKUP($C50,Régional!$A$1:$Y$64,8,FALSE))</f>
      </c>
      <c r="B50" s="25">
        <f>IF($C50="","",VLOOKUP($C50,Régional!$A$1:$Y$64,7,FALSE))</f>
      </c>
      <c r="C50" s="33"/>
      <c r="D50" s="1">
        <f>IF($C50="","",VLOOKUP($C50,Régional!$A$1:$Y$64,16,FALSE))</f>
      </c>
      <c r="E50" s="1">
        <f>IF($C50="","",VLOOKUP($C50,Régional!$A$1:$Y$64,13,FALSE))</f>
      </c>
      <c r="F50" s="25">
        <f>IF($C50="","",VLOOKUP($C50,Régional!$A$1:$Y$64,15,FALSE))</f>
      </c>
      <c r="G50" s="34"/>
      <c r="H50" s="34"/>
      <c r="I50" s="34"/>
      <c r="J50" s="34"/>
      <c r="K50" s="34"/>
      <c r="L50" s="34"/>
      <c r="M50" s="2">
        <f t="shared" si="0"/>
        <v>0</v>
      </c>
      <c r="N50" s="3">
        <f t="shared" si="1"/>
        <v>0</v>
      </c>
      <c r="O50" s="3">
        <f t="shared" si="2"/>
        <v>0</v>
      </c>
      <c r="P50" s="6">
        <f t="shared" si="3"/>
        <v>0</v>
      </c>
      <c r="Q50">
        <f t="shared" si="4"/>
      </c>
    </row>
    <row r="51" spans="1:17" ht="12.75">
      <c r="A51" s="1">
        <f>IF($C51="","",VLOOKUP($C51,Régional!$A$1:$Y$64,8,FALSE))</f>
      </c>
      <c r="B51" s="25">
        <f>IF($C51="","",VLOOKUP($C51,Régional!$A$1:$Y$64,7,FALSE))</f>
      </c>
      <c r="C51" s="33"/>
      <c r="D51" s="1">
        <f>IF($C51="","",VLOOKUP($C51,Régional!$A$1:$Y$64,16,FALSE))</f>
      </c>
      <c r="E51" s="1">
        <f>IF($C51="","",VLOOKUP($C51,Régional!$A$1:$Y$64,13,FALSE))</f>
      </c>
      <c r="F51" s="25">
        <f>IF($C51="","",VLOOKUP($C51,Régional!$A$1:$Y$64,15,FALSE))</f>
      </c>
      <c r="G51" s="34"/>
      <c r="H51" s="34"/>
      <c r="I51" s="34"/>
      <c r="J51" s="34"/>
      <c r="K51" s="34"/>
      <c r="L51" s="34"/>
      <c r="M51" s="2">
        <f t="shared" si="0"/>
        <v>0</v>
      </c>
      <c r="N51" s="3">
        <f t="shared" si="1"/>
        <v>0</v>
      </c>
      <c r="O51" s="3">
        <f t="shared" si="2"/>
        <v>0</v>
      </c>
      <c r="P51" s="6">
        <f t="shared" si="3"/>
        <v>0</v>
      </c>
      <c r="Q51">
        <f t="shared" si="4"/>
      </c>
    </row>
    <row r="52" spans="1:17" ht="12.75">
      <c r="A52" s="1">
        <f>IF($C52="","",VLOOKUP($C52,Régional!$A$1:$Y$64,8,FALSE))</f>
      </c>
      <c r="B52" s="25">
        <f>IF($C52="","",VLOOKUP($C52,Régional!$A$1:$Y$64,7,FALSE))</f>
      </c>
      <c r="C52" s="33"/>
      <c r="D52" s="1">
        <f>IF($C52="","",VLOOKUP($C52,Régional!$A$1:$Y$64,16,FALSE))</f>
      </c>
      <c r="E52" s="1">
        <f>IF($C52="","",VLOOKUP($C52,Régional!$A$1:$Y$64,13,FALSE))</f>
      </c>
      <c r="F52" s="25">
        <f>IF($C52="","",VLOOKUP($C52,Régional!$A$1:$Y$64,15,FALSE))</f>
      </c>
      <c r="G52" s="34"/>
      <c r="H52" s="34"/>
      <c r="I52" s="34"/>
      <c r="J52" s="34"/>
      <c r="K52" s="34"/>
      <c r="L52" s="34"/>
      <c r="M52" s="2">
        <f t="shared" si="0"/>
        <v>0</v>
      </c>
      <c r="N52" s="3">
        <f t="shared" si="1"/>
        <v>0</v>
      </c>
      <c r="O52" s="3">
        <f t="shared" si="2"/>
        <v>0</v>
      </c>
      <c r="P52" s="6">
        <f t="shared" si="3"/>
        <v>0</v>
      </c>
      <c r="Q52">
        <f t="shared" si="4"/>
      </c>
    </row>
    <row r="53" spans="1:17" ht="12.75">
      <c r="A53" s="1">
        <f>IF($C53="","",VLOOKUP($C53,Régional!$A$1:$Y$64,8,FALSE))</f>
      </c>
      <c r="B53" s="25">
        <f>IF($C53="","",VLOOKUP($C53,Régional!$A$1:$Y$64,7,FALSE))</f>
      </c>
      <c r="C53" s="33"/>
      <c r="D53" s="1">
        <f>IF($C53="","",VLOOKUP($C53,Régional!$A$1:$Y$64,16,FALSE))</f>
      </c>
      <c r="E53" s="1">
        <f>IF($C53="","",VLOOKUP($C53,Régional!$A$1:$Y$64,13,FALSE))</f>
      </c>
      <c r="F53" s="25">
        <f>IF($C53="","",VLOOKUP($C53,Régional!$A$1:$Y$64,15,FALSE))</f>
      </c>
      <c r="G53" s="34"/>
      <c r="H53" s="34"/>
      <c r="I53" s="34"/>
      <c r="J53" s="34"/>
      <c r="K53" s="34"/>
      <c r="L53" s="34"/>
      <c r="M53" s="2">
        <f t="shared" si="0"/>
        <v>0</v>
      </c>
      <c r="N53" s="3">
        <f t="shared" si="1"/>
        <v>0</v>
      </c>
      <c r="O53" s="3">
        <f t="shared" si="2"/>
        <v>0</v>
      </c>
      <c r="P53" s="6">
        <f t="shared" si="3"/>
        <v>0</v>
      </c>
      <c r="Q53">
        <f t="shared" si="4"/>
      </c>
    </row>
  </sheetData>
  <sheetProtection sheet="1" objects="1" scenarios="1"/>
  <mergeCells count="9">
    <mergeCell ref="A4:A5"/>
    <mergeCell ref="B4:B5"/>
    <mergeCell ref="A1:P1"/>
    <mergeCell ref="A2:P2"/>
    <mergeCell ref="D4:D5"/>
    <mergeCell ref="E4:E5"/>
    <mergeCell ref="F4:F5"/>
    <mergeCell ref="G4:P4"/>
    <mergeCell ref="C4:C5"/>
  </mergeCells>
  <printOptions horizontalCentered="1"/>
  <pageMargins left="0" right="0" top="0.984251968503937" bottom="0.984251968503937" header="0.5118110236220472" footer="0.5118110236220472"/>
  <pageSetup fitToHeight="1" fitToWidth="1" horizontalDpi="600" verticalDpi="600" orientation="landscape" paperSize="9" scale="6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3">
    <pageSetUpPr fitToPage="1"/>
  </sheetPr>
  <dimension ref="A1:S34"/>
  <sheetViews>
    <sheetView zoomScale="125" zoomScaleNormal="125" zoomScalePageLayoutView="0" workbookViewId="0" topLeftCell="A1">
      <selection activeCell="B8" sqref="B8:I55"/>
    </sheetView>
  </sheetViews>
  <sheetFormatPr defaultColWidth="11.421875" defaultRowHeight="12.75"/>
  <cols>
    <col min="1" max="1" width="4.8515625" style="0" bestFit="1" customWidth="1"/>
    <col min="2" max="2" width="11.28125" style="0" bestFit="1" customWidth="1"/>
    <col min="3" max="3" width="26.28125" style="0" bestFit="1" customWidth="1"/>
    <col min="4" max="4" width="35.8515625" style="0" bestFit="1" customWidth="1"/>
    <col min="9" max="9" width="0" style="0" hidden="1" customWidth="1"/>
  </cols>
  <sheetData>
    <row r="1" spans="1:19" ht="33.75">
      <c r="A1" s="143" t="str">
        <f>Saisie!A1</f>
        <v>CHALLENGE JEUNES</v>
      </c>
      <c r="B1" s="143"/>
      <c r="C1" s="143"/>
      <c r="D1" s="143"/>
      <c r="E1" s="143"/>
      <c r="F1" s="143"/>
      <c r="G1" s="143"/>
      <c r="H1" s="143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19" ht="33.75">
      <c r="A2" s="144" t="str">
        <f>Saisie!A2</f>
        <v>CHERBOURG, LE 4 JUIN 2017</v>
      </c>
      <c r="B2" s="144"/>
      <c r="C2" s="144"/>
      <c r="D2" s="144"/>
      <c r="E2" s="144"/>
      <c r="F2" s="144"/>
      <c r="G2" s="144"/>
      <c r="H2" s="144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ht="12" customHeight="1">
      <c r="A3" s="69"/>
      <c r="B3" s="69"/>
      <c r="C3" s="69"/>
      <c r="D3" s="69"/>
      <c r="E3" s="69"/>
      <c r="F3" s="69"/>
      <c r="G3" s="69"/>
      <c r="H3" s="69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2:19" ht="11.25" customHeight="1" hidden="1">
      <c r="B4" s="4" t="e">
        <f>IF(Saisie!#REF!="F","Filles","Garçons")</f>
        <v>#REF!</v>
      </c>
      <c r="C4" s="4"/>
      <c r="D4" s="4"/>
      <c r="E4" s="4"/>
      <c r="F4" s="4"/>
      <c r="G4" s="4"/>
      <c r="H4" s="4"/>
      <c r="I4" s="5"/>
      <c r="J4" s="5"/>
      <c r="K4" s="5"/>
      <c r="L4" s="5"/>
      <c r="M4" s="5"/>
      <c r="N4" s="5"/>
      <c r="O4" s="5"/>
      <c r="P4" s="5"/>
      <c r="Q4" s="5"/>
      <c r="R4" s="5"/>
      <c r="S4" s="5"/>
    </row>
    <row r="5" spans="1:19" ht="33.75">
      <c r="A5" s="145" t="s">
        <v>86</v>
      </c>
      <c r="B5" s="145"/>
      <c r="C5" s="145"/>
      <c r="D5" s="145"/>
      <c r="E5" s="145"/>
      <c r="F5" s="145"/>
      <c r="G5" s="145"/>
      <c r="H5" s="145"/>
      <c r="I5" s="5"/>
      <c r="J5" s="5"/>
      <c r="K5" s="5"/>
      <c r="L5" s="5"/>
      <c r="M5" s="5"/>
      <c r="N5" s="5"/>
      <c r="O5" s="5"/>
      <c r="P5" s="5"/>
      <c r="Q5" s="5"/>
      <c r="R5" s="5"/>
      <c r="S5" s="5"/>
    </row>
    <row r="6" spans="2:19" ht="7.5" customHeight="1">
      <c r="B6" s="4"/>
      <c r="C6" s="4"/>
      <c r="D6" s="4"/>
      <c r="E6" s="4"/>
      <c r="F6" s="4"/>
      <c r="G6" s="4"/>
      <c r="H6" s="4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8" ht="24" customHeight="1">
      <c r="A7" s="70" t="s">
        <v>68</v>
      </c>
      <c r="B7" s="71" t="s">
        <v>12</v>
      </c>
      <c r="C7" s="71" t="s">
        <v>48</v>
      </c>
      <c r="D7" s="71" t="s">
        <v>0</v>
      </c>
      <c r="E7" s="70" t="s">
        <v>7</v>
      </c>
      <c r="F7" s="70" t="s">
        <v>8</v>
      </c>
      <c r="G7" s="70" t="s">
        <v>74</v>
      </c>
      <c r="H7" s="70" t="s">
        <v>9</v>
      </c>
    </row>
    <row r="8" spans="1:9" ht="12.75">
      <c r="A8" s="111">
        <v>1</v>
      </c>
      <c r="B8" s="88" t="str">
        <f>IF(Saisie!C19="","",Saisie!C19)</f>
        <v>17 111904</v>
      </c>
      <c r="C8" s="112" t="str">
        <f>IF(B8="","",Saisie!E19)</f>
        <v>MARGUERY Lou-Nha</v>
      </c>
      <c r="D8" s="88" t="str">
        <f>IF(B8="","",Saisie!D19)</f>
        <v>ECOLE DE BOWLING DE CHERBOURG</v>
      </c>
      <c r="E8" s="89">
        <f>IF(B8="","",Saisie!M19)</f>
        <v>0</v>
      </c>
      <c r="F8" s="89">
        <f>IF(B8="","",Saisie!N19)</f>
        <v>0</v>
      </c>
      <c r="G8" s="89">
        <f>IF(C8="","",Saisie!O19)</f>
        <v>0</v>
      </c>
      <c r="H8" s="90">
        <f>IF(B8="","",Saisie!P19)</f>
        <v>0</v>
      </c>
      <c r="I8" t="str">
        <f>IF(B8="","","X")</f>
        <v>X</v>
      </c>
    </row>
    <row r="9" spans="1:9" ht="12.75">
      <c r="A9" s="111">
        <v>2</v>
      </c>
      <c r="B9" s="88" t="str">
        <f>IF(Saisie!C16="","",Saisie!C16)</f>
        <v>12 103801</v>
      </c>
      <c r="C9" s="112" t="str">
        <f>IF(B9="","",Saisie!E16)</f>
        <v>LEMIERE Laurie</v>
      </c>
      <c r="D9" s="88" t="str">
        <f>IF(B9="","",Saisie!D16)</f>
        <v>ECOLE DE BOWLING DE CHERBOURG</v>
      </c>
      <c r="E9" s="89">
        <f>IF(B9="","",Saisie!M16)</f>
        <v>0</v>
      </c>
      <c r="F9" s="89">
        <f>IF(B9="","",Saisie!N16)</f>
        <v>0</v>
      </c>
      <c r="G9" s="89">
        <f>IF(C9="","",Saisie!O16)</f>
        <v>0</v>
      </c>
      <c r="H9" s="90">
        <f>IF(B9="","",Saisie!P16)</f>
        <v>0</v>
      </c>
      <c r="I9" t="str">
        <f>IF(B9="","","X")</f>
        <v>X</v>
      </c>
    </row>
    <row r="10" spans="1:9" ht="12.75">
      <c r="A10" s="111">
        <v>3</v>
      </c>
      <c r="B10" s="88" t="str">
        <f>IF(Saisie!C10="","",Saisie!C10)</f>
        <v>7 94440</v>
      </c>
      <c r="C10" s="112" t="str">
        <f>IF(B10="","",Saisie!E10)</f>
        <v>BOUVAINE Pierre</v>
      </c>
      <c r="D10" s="88" t="str">
        <f>IF(B10="","",Saisie!D10)</f>
        <v>BOWLING CLUB CHERBOURG</v>
      </c>
      <c r="E10" s="89">
        <f>IF(B10="","",Saisie!M10)</f>
        <v>0</v>
      </c>
      <c r="F10" s="89">
        <f>IF(B10="","",Saisie!N10)</f>
        <v>0</v>
      </c>
      <c r="G10" s="89">
        <f>IF(C10="","",Saisie!O10)</f>
        <v>0</v>
      </c>
      <c r="H10" s="90">
        <f>IF(B10="","",Saisie!P10)</f>
        <v>0</v>
      </c>
      <c r="I10" t="str">
        <f>IF(B10="","","X")</f>
        <v>X</v>
      </c>
    </row>
    <row r="11" spans="1:9" ht="12.75">
      <c r="A11" s="111">
        <v>4</v>
      </c>
      <c r="B11" s="88" t="str">
        <f>IF(Saisie!C18="","",Saisie!C18)</f>
        <v>14 106441</v>
      </c>
      <c r="C11" s="112" t="str">
        <f>IF(B11="","",Saisie!E18)</f>
        <v>VAQUEZ Jonas</v>
      </c>
      <c r="D11" s="88" t="str">
        <f>IF(B11="","",Saisie!D18)</f>
        <v>ECOLE DE BOWLING DE CHERBOURG</v>
      </c>
      <c r="E11" s="89">
        <f>IF(B11="","",Saisie!M18)</f>
        <v>0</v>
      </c>
      <c r="F11" s="89">
        <f>IF(B11="","",Saisie!N18)</f>
        <v>0</v>
      </c>
      <c r="G11" s="89">
        <f>IF(C11="","",Saisie!O18)</f>
        <v>0</v>
      </c>
      <c r="H11" s="90">
        <f>IF(B11="","",Saisie!P18)</f>
        <v>0</v>
      </c>
      <c r="I11" t="str">
        <f>IF(B11="","","X")</f>
        <v>X</v>
      </c>
    </row>
    <row r="12" spans="1:9" ht="12.75">
      <c r="A12" s="111">
        <v>5</v>
      </c>
      <c r="B12" s="88" t="str">
        <f>IF(Saisie!C7="","",Saisie!C7)</f>
        <v>15 107726</v>
      </c>
      <c r="C12" s="112" t="str">
        <f>IF(B12="","",Saisie!E7)</f>
        <v>LEBOUC Maxime</v>
      </c>
      <c r="D12" s="88" t="str">
        <f>IF(B12="","",Saisie!D7)</f>
        <v>EAGLES BOWLING VIRE</v>
      </c>
      <c r="E12" s="89">
        <f>IF(B12="","",Saisie!M7)</f>
        <v>0</v>
      </c>
      <c r="F12" s="89">
        <f>IF(B12="","",Saisie!N7)</f>
        <v>0</v>
      </c>
      <c r="G12" s="89">
        <f>IF(C12="","",Saisie!O7)</f>
        <v>0</v>
      </c>
      <c r="H12" s="90">
        <f>IF(B12="","",Saisie!P7)</f>
        <v>0</v>
      </c>
      <c r="I12" t="str">
        <f>IF(B12="","","X")</f>
        <v>X</v>
      </c>
    </row>
    <row r="13" spans="1:9" ht="12.75">
      <c r="A13" s="111">
        <v>6</v>
      </c>
      <c r="B13" s="88" t="str">
        <f>IF(Saisie!C6="","",Saisie!C6)</f>
        <v>16 109596</v>
      </c>
      <c r="C13" s="112" t="str">
        <f>IF(B13="","",Saisie!E6)</f>
        <v>CARU Gabin</v>
      </c>
      <c r="D13" s="88" t="str">
        <f>IF(B13="","",Saisie!D6)</f>
        <v>EAGLES BOWLING VIRE</v>
      </c>
      <c r="E13" s="89">
        <f>IF(B13="","",Saisie!M6)</f>
        <v>0</v>
      </c>
      <c r="F13" s="89">
        <f>IF(B13="","",Saisie!N6)</f>
        <v>0</v>
      </c>
      <c r="G13" s="89">
        <f>IF(C13="","",Saisie!O6)</f>
        <v>0</v>
      </c>
      <c r="H13" s="90">
        <f>IF(B13="","",Saisie!P6)</f>
        <v>0</v>
      </c>
      <c r="I13" t="str">
        <f>IF(B13="","","X")</f>
        <v>X</v>
      </c>
    </row>
    <row r="14" spans="1:9" ht="12.75">
      <c r="A14" s="111">
        <v>7</v>
      </c>
      <c r="B14" s="88" t="str">
        <f>IF(Saisie!C23="","",Saisie!C23)</f>
        <v>17 112668</v>
      </c>
      <c r="C14" s="112" t="str">
        <f>IF(B14="","",Saisie!E23)</f>
        <v>LECOUTOUR Enzo</v>
      </c>
      <c r="D14" s="88" t="str">
        <f>IF(B14="","",Saisie!D23)</f>
        <v>ECOLE DE BOWLING DE CHERBOURG</v>
      </c>
      <c r="E14" s="89">
        <f>IF(B14="","",Saisie!M23)</f>
        <v>0</v>
      </c>
      <c r="F14" s="89">
        <f>IF(B14="","",Saisie!N23)</f>
        <v>0</v>
      </c>
      <c r="G14" s="89">
        <f>IF(C14="","",Saisie!O23)</f>
        <v>0</v>
      </c>
      <c r="H14" s="90">
        <f>IF(B14="","",Saisie!P23)</f>
        <v>0</v>
      </c>
      <c r="I14" t="str">
        <f>IF(B14="","","X")</f>
        <v>X</v>
      </c>
    </row>
    <row r="15" spans="1:9" ht="12.75">
      <c r="A15" s="72">
        <v>8</v>
      </c>
      <c r="B15" s="88" t="str">
        <f>IF(Saisie!C17="","",Saisie!C17)</f>
        <v>10 99983</v>
      </c>
      <c r="C15" s="112" t="str">
        <f>IF(B15="","",Saisie!E17)</f>
        <v>DESPRES Amélie</v>
      </c>
      <c r="D15" s="88" t="str">
        <f>IF(B15="","",Saisie!D17)</f>
        <v>ECOLE DE BOWLING DE CHERBOURG</v>
      </c>
      <c r="E15" s="89">
        <f>IF(B15="","",Saisie!M17)</f>
        <v>0</v>
      </c>
      <c r="F15" s="89">
        <f>IF(B15="","",Saisie!N17)</f>
        <v>0</v>
      </c>
      <c r="G15" s="89">
        <f>IF(C15="","",Saisie!O17)</f>
        <v>0</v>
      </c>
      <c r="H15" s="90">
        <f>IF(B15="","",Saisie!P17)</f>
        <v>0</v>
      </c>
      <c r="I15" t="str">
        <f>IF(B15="","","X")</f>
        <v>X</v>
      </c>
    </row>
    <row r="16" spans="1:9" ht="12.75">
      <c r="A16" s="72">
        <v>9</v>
      </c>
      <c r="B16" s="88" t="str">
        <f>IF(Saisie!C24="","",Saisie!C24)</f>
        <v>11 101850</v>
      </c>
      <c r="C16" s="112" t="str">
        <f>IF(B16="","",Saisie!E24)</f>
        <v>MOUETTE Amalric</v>
      </c>
      <c r="D16" s="88" t="str">
        <f>IF(B16="","",Saisie!D24)</f>
        <v>ECOLE DE BOWLING DE CHERBOURG</v>
      </c>
      <c r="E16" s="89">
        <f>IF(B16="","",Saisie!M24)</f>
        <v>0</v>
      </c>
      <c r="F16" s="89">
        <f>IF(B16="","",Saisie!N24)</f>
        <v>0</v>
      </c>
      <c r="G16" s="89">
        <f>IF(C16="","",Saisie!O24)</f>
        <v>0</v>
      </c>
      <c r="H16" s="90">
        <f>IF(B16="","",Saisie!P24)</f>
        <v>0</v>
      </c>
      <c r="I16" t="str">
        <f>IF(B16="","","X")</f>
        <v>X</v>
      </c>
    </row>
    <row r="17" spans="1:9" ht="12.75">
      <c r="A17" s="72">
        <v>10</v>
      </c>
      <c r="B17" s="88" t="str">
        <f>IF(Saisie!C15="","",Saisie!C15)</f>
        <v>17 111906</v>
      </c>
      <c r="C17" s="112" t="str">
        <f>IF(B17="","",Saisie!E15)</f>
        <v>VILLAIN Elliot</v>
      </c>
      <c r="D17" s="88" t="str">
        <f>IF(B17="","",Saisie!D15)</f>
        <v>ECOLE DE BOWLING DE CHERBOURG</v>
      </c>
      <c r="E17" s="89">
        <f>IF(B17="","",Saisie!M15)</f>
        <v>0</v>
      </c>
      <c r="F17" s="89">
        <f>IF(B17="","",Saisie!N15)</f>
        <v>0</v>
      </c>
      <c r="G17" s="89">
        <f>IF(C17="","",Saisie!O15)</f>
        <v>0</v>
      </c>
      <c r="H17" s="90">
        <f>IF(B17="","",Saisie!P15)</f>
        <v>0</v>
      </c>
      <c r="I17" t="str">
        <f>IF(B17="","","X")</f>
        <v>X</v>
      </c>
    </row>
    <row r="18" spans="1:9" ht="12.75">
      <c r="A18" s="72">
        <v>11</v>
      </c>
      <c r="B18" s="88" t="str">
        <f>IF(Saisie!C22="","",Saisie!C22)</f>
        <v>17 111905</v>
      </c>
      <c r="C18" s="112" t="str">
        <f>IF(B18="","",Saisie!E22)</f>
        <v>DUCHESNE Martin</v>
      </c>
      <c r="D18" s="88" t="str">
        <f>IF(B18="","",Saisie!D22)</f>
        <v>ECOLE DE BOWLING DE CHERBOURG</v>
      </c>
      <c r="E18" s="89">
        <f>IF(B18="","",Saisie!M22)</f>
        <v>0</v>
      </c>
      <c r="F18" s="89">
        <f>IF(B18="","",Saisie!N22)</f>
        <v>0</v>
      </c>
      <c r="G18" s="89">
        <f>IF(C18="","",Saisie!O22)</f>
        <v>0</v>
      </c>
      <c r="H18" s="90">
        <f>IF(B18="","",Saisie!P22)</f>
        <v>0</v>
      </c>
      <c r="I18" t="str">
        <f>IF(B18="","","X")</f>
        <v>X</v>
      </c>
    </row>
    <row r="19" spans="1:9" ht="12.75">
      <c r="A19" s="72">
        <v>12</v>
      </c>
      <c r="B19" s="88" t="str">
        <f>IF(Saisie!C9="","",Saisie!C9)</f>
        <v>15 108468</v>
      </c>
      <c r="C19" s="112" t="str">
        <f>IF(B19="","",Saisie!E9)</f>
        <v>VAUTIER-GAUMIN Maxime</v>
      </c>
      <c r="D19" s="88" t="str">
        <f>IF(B19="","",Saisie!D9)</f>
        <v>FLERS BOWLING IMPACT</v>
      </c>
      <c r="E19" s="89">
        <f>IF(B19="","",Saisie!M9)</f>
        <v>0</v>
      </c>
      <c r="F19" s="89">
        <f>IF(B19="","",Saisie!N9)</f>
        <v>0</v>
      </c>
      <c r="G19" s="89">
        <f>IF(C19="","",Saisie!O9)</f>
        <v>0</v>
      </c>
      <c r="H19" s="90">
        <f>IF(B19="","",Saisie!P9)</f>
        <v>0</v>
      </c>
      <c r="I19" t="str">
        <f>IF(B19="","","X")</f>
        <v>X</v>
      </c>
    </row>
    <row r="20" spans="1:9" ht="12.75">
      <c r="A20" s="72">
        <v>13</v>
      </c>
      <c r="B20" s="88" t="str">
        <f>IF(Saisie!C8="","",Saisie!C8)</f>
        <v>15 108165</v>
      </c>
      <c r="C20" s="112" t="str">
        <f>IF(B20="","",Saisie!E8)</f>
        <v>HAMARD Fanny</v>
      </c>
      <c r="D20" s="88" t="str">
        <f>IF(B20="","",Saisie!D8)</f>
        <v>FLERS BOWLING IMPACT</v>
      </c>
      <c r="E20" s="89">
        <f>IF(B20="","",Saisie!M8)</f>
        <v>0</v>
      </c>
      <c r="F20" s="89">
        <f>IF(B20="","",Saisie!N8)</f>
        <v>0</v>
      </c>
      <c r="G20" s="89">
        <f>IF(C20="","",Saisie!O8)</f>
        <v>0</v>
      </c>
      <c r="H20" s="90">
        <f>IF(B20="","",Saisie!P8)</f>
        <v>0</v>
      </c>
      <c r="I20" t="str">
        <f>IF(B20="","","X")</f>
        <v>X</v>
      </c>
    </row>
    <row r="21" spans="1:9" ht="12.75">
      <c r="A21" s="72">
        <v>14</v>
      </c>
      <c r="B21" s="88" t="str">
        <f>IF(Saisie!C13="","",Saisie!C13)</f>
        <v>16 110323</v>
      </c>
      <c r="C21" s="112" t="str">
        <f>IF(B21="","",Saisie!E13)</f>
        <v>NAGA Gaëtan</v>
      </c>
      <c r="D21" s="88" t="str">
        <f>IF(B21="","",Saisie!D13)</f>
        <v>ECOLE DE BOWLING DE CHERBOURG</v>
      </c>
      <c r="E21" s="89">
        <f>IF(B21="","",Saisie!M13)</f>
        <v>0</v>
      </c>
      <c r="F21" s="89">
        <f>IF(B21="","",Saisie!N13)</f>
        <v>0</v>
      </c>
      <c r="G21" s="89">
        <f>IF(C21="","",Saisie!O13)</f>
        <v>0</v>
      </c>
      <c r="H21" s="90">
        <f>IF(B21="","",Saisie!P13)</f>
        <v>0</v>
      </c>
      <c r="I21" t="str">
        <f>IF(B21="","","X")</f>
        <v>X</v>
      </c>
    </row>
    <row r="22" spans="1:9" ht="12.75">
      <c r="A22" s="72">
        <v>15</v>
      </c>
      <c r="B22" s="88" t="str">
        <f>IF(Saisie!C20="","",Saisie!C20)</f>
        <v>15 108342</v>
      </c>
      <c r="C22" s="112" t="str">
        <f>IF(B22="","",Saisie!E20)</f>
        <v>GOUREMAN Dylan</v>
      </c>
      <c r="D22" s="88" t="str">
        <f>IF(B22="","",Saisie!D20)</f>
        <v>ECOLE DE BOWLING DE CHERBOURG</v>
      </c>
      <c r="E22" s="89">
        <f>IF(B22="","",Saisie!M20)</f>
        <v>0</v>
      </c>
      <c r="F22" s="89">
        <f>IF(B22="","",Saisie!N20)</f>
        <v>0</v>
      </c>
      <c r="G22" s="89">
        <f>IF(C22="","",Saisie!O20)</f>
        <v>0</v>
      </c>
      <c r="H22" s="90">
        <f>IF(B22="","",Saisie!P20)</f>
        <v>0</v>
      </c>
      <c r="I22" t="str">
        <f>IF(B22="","","X")</f>
        <v>X</v>
      </c>
    </row>
    <row r="23" spans="1:9" ht="12.75">
      <c r="A23" s="72">
        <v>16</v>
      </c>
      <c r="B23" s="88" t="str">
        <f>IF(Saisie!C14="","",Saisie!C14)</f>
        <v>17 111667</v>
      </c>
      <c r="C23" s="112" t="str">
        <f>IF(B23="","",Saisie!E14)</f>
        <v>NAGA Yoann</v>
      </c>
      <c r="D23" s="88" t="str">
        <f>IF(B23="","",Saisie!D14)</f>
        <v>ECOLE DE BOWLING DE CHERBOURG</v>
      </c>
      <c r="E23" s="89">
        <f>IF(B23="","",Saisie!M14)</f>
        <v>0</v>
      </c>
      <c r="F23" s="89">
        <f>IF(B23="","",Saisie!N14)</f>
        <v>0</v>
      </c>
      <c r="G23" s="89">
        <f>IF(C23="","",Saisie!O14)</f>
        <v>0</v>
      </c>
      <c r="H23" s="90">
        <f>IF(B23="","",Saisie!P14)</f>
        <v>0</v>
      </c>
      <c r="I23" t="str">
        <f>IF(B23="","","X")</f>
        <v>X</v>
      </c>
    </row>
    <row r="24" spans="1:9" ht="12.75">
      <c r="A24" s="72">
        <v>17</v>
      </c>
      <c r="B24" s="88" t="str">
        <f>IF(Saisie!C11="","",Saisie!C11)</f>
        <v>17 111770</v>
      </c>
      <c r="C24" s="112" t="str">
        <f>IF(B24="","",Saisie!E11)</f>
        <v>KELLER Antonin</v>
      </c>
      <c r="D24" s="88" t="str">
        <f>IF(B24="","",Saisie!D11)</f>
        <v>ECOLE DE BOWLING DE CHERBOURG</v>
      </c>
      <c r="E24" s="89">
        <f>IF(B24="","",Saisie!M11)</f>
        <v>0</v>
      </c>
      <c r="F24" s="89">
        <f>IF(B24="","",Saisie!N11)</f>
        <v>0</v>
      </c>
      <c r="G24" s="89">
        <f>IF(C24="","",Saisie!O11)</f>
        <v>0</v>
      </c>
      <c r="H24" s="90">
        <f>IF(B24="","",Saisie!P11)</f>
        <v>0</v>
      </c>
      <c r="I24" t="str">
        <f>IF(B24="","","X")</f>
        <v>X</v>
      </c>
    </row>
    <row r="25" spans="1:9" ht="12.75">
      <c r="A25" s="72">
        <v>18</v>
      </c>
      <c r="B25" s="88" t="str">
        <f>IF(Saisie!C25="","",Saisie!C25)</f>
        <v>17 111907</v>
      </c>
      <c r="C25" s="112" t="str">
        <f>IF(B25="","",Saisie!E25)</f>
        <v>LE GALL Servane</v>
      </c>
      <c r="D25" s="88" t="str">
        <f>IF(B25="","",Saisie!D25)</f>
        <v>ECOLE DE BOWLING DE CHERBOURG</v>
      </c>
      <c r="E25" s="89">
        <f>IF(B25="","",Saisie!M25)</f>
        <v>0</v>
      </c>
      <c r="F25" s="89">
        <f>IF(B25="","",Saisie!N25)</f>
        <v>0</v>
      </c>
      <c r="G25" s="89">
        <f>IF(C25="","",Saisie!O25)</f>
        <v>0</v>
      </c>
      <c r="H25" s="90">
        <f>IF(B25="","",Saisie!P25)</f>
        <v>0</v>
      </c>
      <c r="I25" t="str">
        <f>IF(B25="","","X")</f>
        <v>X</v>
      </c>
    </row>
    <row r="26" spans="1:9" ht="12.75">
      <c r="A26" s="72">
        <v>19</v>
      </c>
      <c r="B26" s="88" t="str">
        <f>IF(Saisie!C21="","",Saisie!C21)</f>
        <v>16 109001</v>
      </c>
      <c r="C26" s="112" t="str">
        <f>IF(B26="","",Saisie!E21)</f>
        <v>CORNANGUER-DEVISE Eulalie</v>
      </c>
      <c r="D26" s="88" t="str">
        <f>IF(B26="","",Saisie!D21)</f>
        <v>ECOLE DE BOWLING DE CHERBOURG</v>
      </c>
      <c r="E26" s="89">
        <f>IF(B26="","",Saisie!M21)</f>
        <v>0</v>
      </c>
      <c r="F26" s="89">
        <f>IF(B26="","",Saisie!N21)</f>
        <v>0</v>
      </c>
      <c r="G26" s="89">
        <f>IF(C26="","",Saisie!O21)</f>
        <v>0</v>
      </c>
      <c r="H26" s="90">
        <f>IF(B26="","",Saisie!P21)</f>
        <v>0</v>
      </c>
      <c r="I26" t="str">
        <f>IF(B26="","","X")</f>
        <v>X</v>
      </c>
    </row>
    <row r="27" spans="1:9" ht="12.75">
      <c r="A27" s="72">
        <v>20</v>
      </c>
      <c r="B27" s="88" t="str">
        <f>IF(Saisie!C12="","",Saisie!C12)</f>
        <v>17 111666</v>
      </c>
      <c r="C27" s="112" t="str">
        <f>IF(B27="","",Saisie!E12)</f>
        <v>POIRIER Chloé</v>
      </c>
      <c r="D27" s="88" t="str">
        <f>IF(B27="","",Saisie!D12)</f>
        <v>ECOLE DE BOWLING DE CHERBOURG</v>
      </c>
      <c r="E27" s="89">
        <f>IF(B27="","",Saisie!M12)</f>
        <v>0</v>
      </c>
      <c r="F27" s="89">
        <f>IF(B27="","",Saisie!N12)</f>
        <v>0</v>
      </c>
      <c r="G27" s="89">
        <f>IF(C27="","",Saisie!O12)</f>
        <v>0</v>
      </c>
      <c r="H27" s="90">
        <f>IF(B27="","",Saisie!P12)</f>
        <v>0</v>
      </c>
      <c r="I27" t="str">
        <f>IF(B27="","","X")</f>
        <v>X</v>
      </c>
    </row>
    <row r="28" spans="1:9" ht="12.75">
      <c r="A28" s="72">
        <v>21</v>
      </c>
      <c r="B28" s="88">
        <f>IF(Saisie!C26="","",Saisie!C26)</f>
      </c>
      <c r="C28" s="112">
        <f>IF(B28="","",Saisie!E26)</f>
      </c>
      <c r="D28" s="88">
        <f>IF(B28="","",Saisie!D26)</f>
      </c>
      <c r="E28" s="89">
        <f>IF(B28="","",Saisie!M26)</f>
      </c>
      <c r="F28" s="89">
        <f>IF(B28="","",Saisie!N26)</f>
      </c>
      <c r="G28" s="89">
        <f>IF(C28="","",Saisie!O26)</f>
      </c>
      <c r="H28" s="90">
        <f>IF(B28="","",Saisie!P26)</f>
      </c>
      <c r="I28">
        <f>IF(B28="","","X")</f>
      </c>
    </row>
    <row r="29" spans="1:9" ht="12.75">
      <c r="A29" s="72">
        <v>22</v>
      </c>
      <c r="B29" s="88">
        <f>IF(Saisie!C27="","",Saisie!C27)</f>
      </c>
      <c r="C29" s="112">
        <f>IF(B29="","",Saisie!E27)</f>
      </c>
      <c r="D29" s="88">
        <f>IF(B29="","",Saisie!D27)</f>
      </c>
      <c r="E29" s="89">
        <f>IF(B29="","",Saisie!M27)</f>
      </c>
      <c r="F29" s="89">
        <f>IF(B29="","",Saisie!N27)</f>
      </c>
      <c r="G29" s="89">
        <f>IF(C29="","",Saisie!O27)</f>
      </c>
      <c r="H29" s="90">
        <f>IF(B29="","",Saisie!P27)</f>
      </c>
      <c r="I29">
        <f>IF(B29="","","X")</f>
      </c>
    </row>
    <row r="30" spans="1:9" ht="12.75">
      <c r="A30" s="72">
        <v>23</v>
      </c>
      <c r="B30" s="88">
        <f>IF(Saisie!C32="","",Saisie!C32)</f>
      </c>
      <c r="C30" s="112">
        <f>IF(B30="","",Saisie!E32)</f>
      </c>
      <c r="D30" s="88">
        <f>IF(B30="","",Saisie!D32)</f>
      </c>
      <c r="E30" s="89">
        <f>IF(B30="","",Saisie!M32)</f>
      </c>
      <c r="F30" s="89">
        <f>IF(B30="","",Saisie!N32)</f>
      </c>
      <c r="G30" s="89">
        <f>IF(C30="","",Saisie!O32)</f>
      </c>
      <c r="H30" s="90">
        <f>IF(B30="","",Saisie!P32)</f>
      </c>
      <c r="I30">
        <f>IF(B30="","","X")</f>
      </c>
    </row>
    <row r="31" spans="1:9" ht="12.75">
      <c r="A31" s="72">
        <v>24</v>
      </c>
      <c r="B31" s="88">
        <f>IF(Saisie!C31="","",Saisie!C31)</f>
      </c>
      <c r="C31" s="112">
        <f>IF(B31="","",Saisie!E31)</f>
      </c>
      <c r="D31" s="88">
        <f>IF(B31="","",Saisie!D31)</f>
      </c>
      <c r="E31" s="89">
        <f>IF(B31="","",Saisie!M31)</f>
      </c>
      <c r="F31" s="89">
        <f>IF(B31="","",Saisie!N31)</f>
      </c>
      <c r="G31" s="89">
        <f>IF(C31="","",Saisie!O31)</f>
      </c>
      <c r="H31" s="90">
        <f>IF(B31="","",Saisie!P31)</f>
      </c>
      <c r="I31">
        <f>IF(B31="","","X")</f>
      </c>
    </row>
    <row r="32" spans="1:9" ht="12.75">
      <c r="A32" s="72">
        <v>25</v>
      </c>
      <c r="B32" s="88">
        <f>IF(Saisie!C34="","",Saisie!C34)</f>
      </c>
      <c r="C32" s="112">
        <f>IF(B32="","",Saisie!E34)</f>
      </c>
      <c r="D32" s="88">
        <f>IF(B32="","",Saisie!D34)</f>
      </c>
      <c r="E32" s="89">
        <f>IF(B32="","",Saisie!M34)</f>
      </c>
      <c r="F32" s="89">
        <f>IF(B32="","",Saisie!N34)</f>
      </c>
      <c r="G32" s="89">
        <f>IF(C32="","",Saisie!O34)</f>
      </c>
      <c r="H32" s="90">
        <f>IF(B32="","",Saisie!P34)</f>
      </c>
      <c r="I32">
        <f>IF(B32="","","X")</f>
      </c>
    </row>
    <row r="33" spans="1:9" ht="12.75">
      <c r="A33" s="72">
        <v>26</v>
      </c>
      <c r="B33" s="88">
        <f>IF(Saisie!C29="","",Saisie!C29)</f>
      </c>
      <c r="C33" s="112">
        <f>IF(B33="","",Saisie!E29)</f>
      </c>
      <c r="D33" s="88">
        <f>IF(B33="","",Saisie!D29)</f>
      </c>
      <c r="E33" s="89">
        <f>IF(B33="","",Saisie!M29)</f>
      </c>
      <c r="F33" s="89">
        <f>IF(B33="","",Saisie!N29)</f>
      </c>
      <c r="G33" s="89">
        <f>IF(C33="","",Saisie!O29)</f>
      </c>
      <c r="H33" s="90">
        <f>IF(B33="","",Saisie!P29)</f>
      </c>
      <c r="I33">
        <f>IF(B33="","","X")</f>
      </c>
    </row>
    <row r="34" spans="1:9" ht="12.75">
      <c r="A34" s="72">
        <v>27</v>
      </c>
      <c r="B34" s="88">
        <f>IF(Saisie!C38="","",Saisie!C38)</f>
      </c>
      <c r="C34" s="112">
        <f>IF(B34="","",Saisie!E38)</f>
      </c>
      <c r="D34" s="88">
        <f>IF(B34="","",Saisie!D38)</f>
      </c>
      <c r="E34" s="89">
        <f>IF(B34="","",Saisie!M38)</f>
      </c>
      <c r="F34" s="89">
        <f>IF(B34="","",Saisie!N38)</f>
      </c>
      <c r="G34" s="89">
        <f>IF(C34="","",Saisie!O38)</f>
      </c>
      <c r="H34" s="90">
        <f>IF(B34="","",Saisie!P38)</f>
      </c>
      <c r="I34">
        <f>IF(B34="","","X")</f>
      </c>
    </row>
  </sheetData>
  <sheetProtection selectLockedCells="1"/>
  <mergeCells count="3">
    <mergeCell ref="A1:H1"/>
    <mergeCell ref="A2:H2"/>
    <mergeCell ref="A5:H5"/>
  </mergeCells>
  <printOptions horizontalCentered="1" verticalCentered="1"/>
  <pageMargins left="0" right="0" top="0" bottom="0" header="0" footer="0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35">
    <pageSetUpPr fitToPage="1"/>
  </sheetPr>
  <dimension ref="A1:S40"/>
  <sheetViews>
    <sheetView zoomScale="125" zoomScaleNormal="125" zoomScalePageLayoutView="0" workbookViewId="0" topLeftCell="A1">
      <selection activeCell="B8" sqref="B8"/>
    </sheetView>
  </sheetViews>
  <sheetFormatPr defaultColWidth="11.421875" defaultRowHeight="12.75"/>
  <cols>
    <col min="1" max="1" width="4.8515625" style="0" bestFit="1" customWidth="1"/>
    <col min="2" max="2" width="11.28125" style="0" bestFit="1" customWidth="1"/>
    <col min="3" max="3" width="11.28125" style="0" customWidth="1"/>
    <col min="4" max="4" width="26.28125" style="0" bestFit="1" customWidth="1"/>
    <col min="5" max="5" width="35.8515625" style="0" bestFit="1" customWidth="1"/>
    <col min="9" max="9" width="0" style="0" hidden="1" customWidth="1"/>
  </cols>
  <sheetData>
    <row r="1" spans="1:19" ht="33.75">
      <c r="A1" s="143" t="str">
        <f>Saisie!A1</f>
        <v>CHALLENGE JEUNES</v>
      </c>
      <c r="B1" s="143"/>
      <c r="C1" s="143"/>
      <c r="D1" s="143"/>
      <c r="E1" s="143"/>
      <c r="F1" s="143"/>
      <c r="G1" s="143"/>
      <c r="H1" s="143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19" ht="33.75">
      <c r="A2" s="144" t="str">
        <f>Saisie!A2</f>
        <v>CHERBOURG, LE 4 JUIN 2017</v>
      </c>
      <c r="B2" s="144"/>
      <c r="C2" s="144"/>
      <c r="D2" s="144"/>
      <c r="E2" s="144"/>
      <c r="F2" s="144"/>
      <c r="G2" s="144"/>
      <c r="H2" s="144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ht="12" customHeight="1">
      <c r="A3" s="69"/>
      <c r="B3" s="69"/>
      <c r="C3" s="69"/>
      <c r="D3" s="69"/>
      <c r="E3" s="69"/>
      <c r="F3" s="69"/>
      <c r="G3" s="69"/>
      <c r="H3" s="69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2:19" ht="11.25" customHeight="1" hidden="1">
      <c r="B4" s="4" t="e">
        <f>IF(Saisie!#REF!="F","Filles","Garçons")</f>
        <v>#REF!</v>
      </c>
      <c r="C4" s="4"/>
      <c r="D4" s="4"/>
      <c r="E4" s="4"/>
      <c r="F4" s="4"/>
      <c r="G4" s="4"/>
      <c r="H4" s="4"/>
      <c r="I4" s="5"/>
      <c r="J4" s="5"/>
      <c r="K4" s="5"/>
      <c r="L4" s="5"/>
      <c r="M4" s="5"/>
      <c r="N4" s="5"/>
      <c r="O4" s="5"/>
      <c r="P4" s="5"/>
      <c r="Q4" s="5"/>
      <c r="R4" s="5"/>
      <c r="S4" s="5"/>
    </row>
    <row r="5" spans="1:19" ht="33.75">
      <c r="A5" s="145" t="s">
        <v>106</v>
      </c>
      <c r="B5" s="145"/>
      <c r="C5" s="145"/>
      <c r="D5" s="145"/>
      <c r="E5" s="145"/>
      <c r="F5" s="145"/>
      <c r="G5" s="145"/>
      <c r="H5" s="145"/>
      <c r="I5" s="5"/>
      <c r="J5" s="5"/>
      <c r="K5" s="5"/>
      <c r="L5" s="5"/>
      <c r="M5" s="5"/>
      <c r="N5" s="5"/>
      <c r="O5" s="5"/>
      <c r="P5" s="5"/>
      <c r="Q5" s="5"/>
      <c r="R5" s="5"/>
      <c r="S5" s="5"/>
    </row>
    <row r="6" spans="2:19" ht="7.5" customHeight="1">
      <c r="B6" s="4"/>
      <c r="C6" s="4" t="str">
        <f>CONCATENATE(B9,B9)</f>
        <v>15 10846815 108468</v>
      </c>
      <c r="D6" s="4"/>
      <c r="E6" s="4"/>
      <c r="F6" s="4"/>
      <c r="G6" s="4"/>
      <c r="H6" s="4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8" ht="24" customHeight="1">
      <c r="A7" s="70" t="s">
        <v>68</v>
      </c>
      <c r="B7" s="71" t="s">
        <v>12</v>
      </c>
      <c r="C7" s="71" t="s">
        <v>49</v>
      </c>
      <c r="D7" s="71" t="s">
        <v>48</v>
      </c>
      <c r="E7" s="71" t="s">
        <v>0</v>
      </c>
      <c r="F7" s="70" t="s">
        <v>7</v>
      </c>
      <c r="G7" s="70" t="s">
        <v>8</v>
      </c>
      <c r="H7" s="70" t="s">
        <v>9</v>
      </c>
    </row>
    <row r="8" spans="1:9" ht="12.75">
      <c r="A8" s="121">
        <v>1</v>
      </c>
      <c r="B8" s="126" t="str">
        <f>IF(Saisie!C6="","",Saisie!C6)</f>
        <v>16 109596</v>
      </c>
      <c r="C8" s="126" t="str">
        <f>IF(B8="","",CONCATENATE(Saisie!A6,Saisie!B6))</f>
        <v>POH</v>
      </c>
      <c r="D8" s="127" t="str">
        <f>IF(B8="","",Saisie!E6)</f>
        <v>CARU Gabin</v>
      </c>
      <c r="E8" s="126" t="str">
        <f>IF(B8="","",Saisie!D6)</f>
        <v>EAGLES BOWLING VIRE</v>
      </c>
      <c r="F8" s="125">
        <f>IF(B8="","",Saisie!M6)</f>
        <v>0</v>
      </c>
      <c r="G8" s="125">
        <f>IF(B8="","",Saisie!N6)</f>
        <v>0</v>
      </c>
      <c r="H8" s="128">
        <f>IF(B8="","",Saisie!P6)</f>
        <v>0</v>
      </c>
      <c r="I8" t="str">
        <f aca="true" t="shared" si="0" ref="I8:I35">IF(B8="","","X")</f>
        <v>X</v>
      </c>
    </row>
    <row r="9" spans="1:9" ht="12.75">
      <c r="A9" s="131">
        <v>1</v>
      </c>
      <c r="B9" s="126" t="str">
        <f>IF(Saisie!C9="","",Saisie!C9)</f>
        <v>15 108468</v>
      </c>
      <c r="C9" s="126" t="str">
        <f>IF(B9="","",CONCATENATE(Saisie!A9,Saisie!B9))</f>
        <v>MIH</v>
      </c>
      <c r="D9" s="127" t="str">
        <f>IF(B9="","",Saisie!E9)</f>
        <v>VAUTIER-GAUMIN Maxime</v>
      </c>
      <c r="E9" s="126" t="str">
        <f>IF(B9="","",Saisie!D9)</f>
        <v>FLERS BOWLING IMPACT</v>
      </c>
      <c r="F9" s="125">
        <f>IF(B9="","",Saisie!M9)</f>
        <v>0</v>
      </c>
      <c r="G9" s="125">
        <f>IF(B9="","",Saisie!N9)</f>
        <v>0</v>
      </c>
      <c r="H9" s="128">
        <f>IF(B9="","",Saisie!P9)</f>
        <v>0</v>
      </c>
      <c r="I9" t="str">
        <f t="shared" si="0"/>
        <v>X</v>
      </c>
    </row>
    <row r="10" spans="1:9" ht="12.75">
      <c r="A10" s="131">
        <v>2</v>
      </c>
      <c r="B10" s="132" t="str">
        <f>IF(Saisie!C23="","",Saisie!C23)</f>
        <v>17 112668</v>
      </c>
      <c r="C10" s="132" t="str">
        <f>IF(B10="","",CONCATENATE(Saisie!A23,Saisie!B23))</f>
        <v>MIH</v>
      </c>
      <c r="D10" s="133" t="str">
        <f>IF(B10="","",Saisie!E23)</f>
        <v>LECOUTOUR Enzo</v>
      </c>
      <c r="E10" s="132" t="str">
        <f>IF(B10="","",Saisie!D23)</f>
        <v>ECOLE DE BOWLING DE CHERBOURG</v>
      </c>
      <c r="F10" s="131">
        <f>IF(B10="","",Saisie!M23)</f>
        <v>0</v>
      </c>
      <c r="G10" s="131">
        <f>IF(B10="","",Saisie!N23)</f>
        <v>0</v>
      </c>
      <c r="H10" s="134">
        <f>IF(B10="","",Saisie!P23)</f>
        <v>0</v>
      </c>
      <c r="I10" t="str">
        <f t="shared" si="0"/>
        <v>X</v>
      </c>
    </row>
    <row r="11" spans="1:9" ht="12.75">
      <c r="A11" s="131">
        <v>3</v>
      </c>
      <c r="B11" s="126" t="str">
        <f>IF(Saisie!C18="","",Saisie!C18)</f>
        <v>14 106441</v>
      </c>
      <c r="C11" s="126" t="str">
        <f>IF(B11="","",CONCATENATE(Saisie!A18,Saisie!B18))</f>
        <v>MIH</v>
      </c>
      <c r="D11" s="127" t="str">
        <f>IF(B11="","",Saisie!E18)</f>
        <v>VAQUEZ Jonas</v>
      </c>
      <c r="E11" s="126" t="str">
        <f>IF(B11="","",Saisie!D18)</f>
        <v>ECOLE DE BOWLING DE CHERBOURG</v>
      </c>
      <c r="F11" s="125">
        <f>IF(B11="","",Saisie!M18)</f>
        <v>0</v>
      </c>
      <c r="G11" s="125">
        <f>IF(B11="","",Saisie!N18)</f>
        <v>0</v>
      </c>
      <c r="H11" s="128">
        <f>IF(B11="","",Saisie!P18)</f>
        <v>0</v>
      </c>
      <c r="I11" t="str">
        <f t="shared" si="0"/>
        <v>X</v>
      </c>
    </row>
    <row r="12" spans="1:9" ht="12.75">
      <c r="A12" s="131">
        <v>4</v>
      </c>
      <c r="B12" s="126" t="str">
        <f>IF(Saisie!C20="","",Saisie!C20)</f>
        <v>15 108342</v>
      </c>
      <c r="C12" s="126" t="str">
        <f>IF(B12="","",CONCATENATE(Saisie!A20,Saisie!B20))</f>
        <v>MIH</v>
      </c>
      <c r="D12" s="127" t="str">
        <f>IF(B12="","",Saisie!E20)</f>
        <v>GOUREMAN Dylan</v>
      </c>
      <c r="E12" s="126" t="str">
        <f>IF(B12="","",Saisie!D20)</f>
        <v>ECOLE DE BOWLING DE CHERBOURG</v>
      </c>
      <c r="F12" s="125">
        <f>IF(B12="","",Saisie!M20)</f>
        <v>0</v>
      </c>
      <c r="G12" s="125">
        <f>IF(B12="","",Saisie!N20)</f>
        <v>0</v>
      </c>
      <c r="H12" s="128">
        <f>IF(B12="","",Saisie!P20)</f>
        <v>0</v>
      </c>
      <c r="I12" t="str">
        <f t="shared" si="0"/>
        <v>X</v>
      </c>
    </row>
    <row r="13" spans="1:9" ht="12.75">
      <c r="A13" s="125">
        <v>1</v>
      </c>
      <c r="B13" s="126" t="str">
        <f>IF(Saisie!C10="","",Saisie!C10)</f>
        <v>7 94440</v>
      </c>
      <c r="C13" s="126" t="str">
        <f>IF(B13="","",CONCATENATE(Saisie!A10,Saisie!B10))</f>
        <v>JBH</v>
      </c>
      <c r="D13" s="127" t="str">
        <f>IF(B13="","",Saisie!E10)</f>
        <v>BOUVAINE Pierre</v>
      </c>
      <c r="E13" s="126" t="str">
        <f>IF(B13="","",Saisie!D10)</f>
        <v>BOWLING CLUB CHERBOURG</v>
      </c>
      <c r="F13" s="125">
        <f>IF(B13="","",Saisie!M10)</f>
        <v>0</v>
      </c>
      <c r="G13" s="125">
        <f>IF(B13="","",Saisie!N10)</f>
        <v>0</v>
      </c>
      <c r="H13" s="128">
        <f>IF(B13="","",Saisie!P10)</f>
        <v>0</v>
      </c>
      <c r="I13" t="str">
        <f t="shared" si="0"/>
        <v>X</v>
      </c>
    </row>
    <row r="14" spans="1:9" ht="12.75">
      <c r="A14" s="125">
        <v>2</v>
      </c>
      <c r="B14" s="126" t="str">
        <f>IF(Saisie!C21="","",Saisie!C21)</f>
        <v>16 109001</v>
      </c>
      <c r="C14" s="126" t="str">
        <f>IF(B14="","",CONCATENATE(Saisie!A21,Saisie!B21))</f>
        <v>JAF</v>
      </c>
      <c r="D14" s="127" t="str">
        <f>IF(B14="","",Saisie!E21)</f>
        <v>CORNANGUER-DEVISE Eulalie</v>
      </c>
      <c r="E14" s="126" t="str">
        <f>IF(B14="","",Saisie!D21)</f>
        <v>ECOLE DE BOWLING DE CHERBOURG</v>
      </c>
      <c r="F14" s="125">
        <f>IF(B14="","",Saisie!M21)</f>
        <v>0</v>
      </c>
      <c r="G14" s="125">
        <f>IF(B14="","",Saisie!N21)</f>
        <v>0</v>
      </c>
      <c r="H14" s="128">
        <f>IF(B14="","",Saisie!P21)</f>
        <v>0</v>
      </c>
      <c r="I14" t="str">
        <f t="shared" si="0"/>
        <v>X</v>
      </c>
    </row>
    <row r="15" spans="1:9" ht="12.75">
      <c r="A15" s="131">
        <v>1</v>
      </c>
      <c r="B15" s="132" t="str">
        <f>IF(Saisie!C13="","",Saisie!C13)</f>
        <v>16 110323</v>
      </c>
      <c r="C15" s="132" t="str">
        <f>IF(B15="","",CONCATENATE(Saisie!A13,Saisie!B13))</f>
        <v>CAH</v>
      </c>
      <c r="D15" s="133" t="str">
        <f>IF(B15="","",Saisie!E13)</f>
        <v>NAGA Gaëtan</v>
      </c>
      <c r="E15" s="132" t="str">
        <f>IF(B15="","",Saisie!D13)</f>
        <v>ECOLE DE BOWLING DE CHERBOURG</v>
      </c>
      <c r="F15" s="131">
        <f>IF(B15="","",Saisie!M13)</f>
        <v>0</v>
      </c>
      <c r="G15" s="131">
        <f>IF(B15="","",Saisie!N13)</f>
        <v>0</v>
      </c>
      <c r="H15" s="134">
        <f>IF(B15="","",Saisie!P13)</f>
        <v>0</v>
      </c>
      <c r="I15" t="str">
        <f t="shared" si="0"/>
        <v>X</v>
      </c>
    </row>
    <row r="16" spans="1:9" ht="12.75">
      <c r="A16" s="131">
        <v>2</v>
      </c>
      <c r="B16" s="132" t="str">
        <f>IF(Saisie!C11="","",Saisie!C11)</f>
        <v>17 111770</v>
      </c>
      <c r="C16" s="132" t="str">
        <f>IF(B16="","",CONCATENATE(Saisie!A11,Saisie!B11))</f>
        <v>CAH</v>
      </c>
      <c r="D16" s="133" t="str">
        <f>IF(B16="","",Saisie!E11)</f>
        <v>KELLER Antonin</v>
      </c>
      <c r="E16" s="132" t="str">
        <f>IF(B16="","",Saisie!D11)</f>
        <v>ECOLE DE BOWLING DE CHERBOURG</v>
      </c>
      <c r="F16" s="131">
        <f>IF(B16="","",Saisie!M11)</f>
        <v>0</v>
      </c>
      <c r="G16" s="131">
        <f>IF(B16="","",Saisie!N11)</f>
        <v>0</v>
      </c>
      <c r="H16" s="134">
        <f>IF(B16="","",Saisie!P11)</f>
        <v>0</v>
      </c>
      <c r="I16" t="str">
        <f t="shared" si="0"/>
        <v>X</v>
      </c>
    </row>
    <row r="17" spans="1:9" ht="12.75">
      <c r="A17" s="129">
        <v>1</v>
      </c>
      <c r="B17" s="132" t="str">
        <f>IF(Saisie!C24="","",Saisie!C24)</f>
        <v>11 101850</v>
      </c>
      <c r="C17" s="132" t="str">
        <f>IF(B17="","",CONCATENATE(Saisie!A24,Saisie!B24))</f>
        <v>CAH</v>
      </c>
      <c r="D17" s="133" t="str">
        <f>IF(B17="","",Saisie!E24)</f>
        <v>MOUETTE Amalric</v>
      </c>
      <c r="E17" s="132" t="str">
        <f>IF(B17="","",Saisie!D24)</f>
        <v>ECOLE DE BOWLING DE CHERBOURG</v>
      </c>
      <c r="F17" s="131">
        <f>IF(B17="","",Saisie!M24)</f>
        <v>0</v>
      </c>
      <c r="G17" s="131">
        <f>IF(B17="","",Saisie!N24)</f>
        <v>0</v>
      </c>
      <c r="H17" s="134">
        <f>IF(B17="","",Saisie!P24)</f>
        <v>0</v>
      </c>
      <c r="I17" t="str">
        <f t="shared" si="0"/>
        <v>X</v>
      </c>
    </row>
    <row r="18" spans="1:9" ht="12.75">
      <c r="A18" s="121">
        <v>1</v>
      </c>
      <c r="B18" s="132" t="str">
        <f>IF(Saisie!C16="","",Saisie!C16)</f>
        <v>12 103801</v>
      </c>
      <c r="C18" s="132" t="str">
        <f>IF(B18="","",CONCATENATE(Saisie!A16,Saisie!B16))</f>
        <v>CAF</v>
      </c>
      <c r="D18" s="133" t="str">
        <f>IF(B18="","",Saisie!E16)</f>
        <v>LEMIERE Laurie</v>
      </c>
      <c r="E18" s="132" t="str">
        <f>IF(B18="","",Saisie!D16)</f>
        <v>ECOLE DE BOWLING DE CHERBOURG</v>
      </c>
      <c r="F18" s="131">
        <f>IF(B18="","",Saisie!M16)</f>
        <v>0</v>
      </c>
      <c r="G18" s="131">
        <f>IF(B18="","",Saisie!N16)</f>
        <v>0</v>
      </c>
      <c r="H18" s="134">
        <f>IF(B18="","",Saisie!P16)</f>
        <v>0</v>
      </c>
      <c r="I18" t="str">
        <f t="shared" si="0"/>
        <v>X</v>
      </c>
    </row>
    <row r="19" spans="1:9" ht="12.75">
      <c r="A19" s="131">
        <v>1</v>
      </c>
      <c r="B19" s="132" t="str">
        <f>IF(Saisie!C17="","",Saisie!C17)</f>
        <v>10 99983</v>
      </c>
      <c r="C19" s="132" t="str">
        <f>IF(B19="","",CONCATENATE(Saisie!A17,Saisie!B17))</f>
        <v>CAF</v>
      </c>
      <c r="D19" s="133" t="str">
        <f>IF(B19="","",Saisie!E17)</f>
        <v>DESPRES Amélie</v>
      </c>
      <c r="E19" s="132" t="str">
        <f>IF(B19="","",Saisie!D17)</f>
        <v>ECOLE DE BOWLING DE CHERBOURG</v>
      </c>
      <c r="F19" s="131">
        <f>IF(B19="","",Saisie!M17)</f>
        <v>0</v>
      </c>
      <c r="G19" s="131">
        <f>IF(B19="","",Saisie!N17)</f>
        <v>0</v>
      </c>
      <c r="H19" s="134">
        <f>IF(B19="","",Saisie!P17)</f>
        <v>0</v>
      </c>
      <c r="I19" t="str">
        <f t="shared" si="0"/>
        <v>X</v>
      </c>
    </row>
    <row r="20" spans="1:9" ht="12.75">
      <c r="A20" s="131">
        <v>2</v>
      </c>
      <c r="B20" s="126" t="str">
        <f>IF(Saisie!C8="","",Saisie!C8)</f>
        <v>15 108165</v>
      </c>
      <c r="C20" s="126" t="str">
        <f>IF(B20="","",CONCATENATE(Saisie!A8,Saisie!B8))</f>
        <v>CAF</v>
      </c>
      <c r="D20" s="127" t="str">
        <f>IF(B20="","",Saisie!E8)</f>
        <v>HAMARD Fanny</v>
      </c>
      <c r="E20" s="126" t="str">
        <f>IF(B20="","",Saisie!D8)</f>
        <v>FLERS BOWLING IMPACT</v>
      </c>
      <c r="F20" s="125">
        <f>IF(B20="","",Saisie!M8)</f>
        <v>0</v>
      </c>
      <c r="G20" s="125">
        <f>IF(B20="","",Saisie!N8)</f>
        <v>0</v>
      </c>
      <c r="H20" s="128">
        <f>IF(B20="","",Saisie!P8)</f>
        <v>0</v>
      </c>
      <c r="I20" t="str">
        <f t="shared" si="0"/>
        <v>X</v>
      </c>
    </row>
    <row r="21" spans="1:9" ht="12.75">
      <c r="A21" s="131">
        <v>3</v>
      </c>
      <c r="B21" s="132" t="str">
        <f>IF(Saisie!C22="","",Saisie!C22)</f>
        <v>17 111905</v>
      </c>
      <c r="C21" s="132" t="str">
        <f>IF(B21="","",CONCATENATE(Saisie!A22,Saisie!B22))</f>
        <v>BJH</v>
      </c>
      <c r="D21" s="133" t="str">
        <f>IF(B21="","",Saisie!E22)</f>
        <v>DUCHESNE Martin</v>
      </c>
      <c r="E21" s="132" t="str">
        <f>IF(B21="","",Saisie!D22)</f>
        <v>ECOLE DE BOWLING DE CHERBOURG</v>
      </c>
      <c r="F21" s="131">
        <f>IF(B21="","",Saisie!M22)</f>
        <v>0</v>
      </c>
      <c r="G21" s="131">
        <f>IF(B21="","",Saisie!N22)</f>
        <v>0</v>
      </c>
      <c r="H21" s="134">
        <f>IF(B21="","",Saisie!P22)</f>
        <v>0</v>
      </c>
      <c r="I21" t="str">
        <f t="shared" si="0"/>
        <v>X</v>
      </c>
    </row>
    <row r="22" spans="1:9" ht="12.75">
      <c r="A22" s="125">
        <v>1</v>
      </c>
      <c r="B22" s="132" t="str">
        <f>IF(Saisie!C14="","",Saisie!C14)</f>
        <v>17 111667</v>
      </c>
      <c r="C22" s="132" t="str">
        <f>IF(B22="","",CONCATENATE(Saisie!A14,Saisie!B14))</f>
        <v>BJH</v>
      </c>
      <c r="D22" s="133" t="str">
        <f>IF(B22="","",Saisie!E14)</f>
        <v>NAGA Yoann</v>
      </c>
      <c r="E22" s="132" t="str">
        <f>IF(B22="","",Saisie!D14)</f>
        <v>ECOLE DE BOWLING DE CHERBOURG</v>
      </c>
      <c r="F22" s="131">
        <f>IF(B22="","",Saisie!M14)</f>
        <v>0</v>
      </c>
      <c r="G22" s="131">
        <f>IF(B22="","",Saisie!N14)</f>
        <v>0</v>
      </c>
      <c r="H22" s="134">
        <f>IF(B22="","",Saisie!P14)</f>
        <v>0</v>
      </c>
      <c r="I22" t="str">
        <f t="shared" si="0"/>
        <v>X</v>
      </c>
    </row>
    <row r="23" spans="1:9" ht="12.75">
      <c r="A23" s="125">
        <v>2</v>
      </c>
      <c r="B23" s="126" t="str">
        <f>IF(Saisie!C7="","",Saisie!C7)</f>
        <v>15 107726</v>
      </c>
      <c r="C23" s="126" t="str">
        <f>IF(B23="","",CONCATENATE(Saisie!A7,Saisie!B7))</f>
        <v>BJH</v>
      </c>
      <c r="D23" s="127" t="str">
        <f>IF(B23="","",Saisie!E7)</f>
        <v>LEBOUC Maxime</v>
      </c>
      <c r="E23" s="126" t="str">
        <f>IF(B23="","",Saisie!D7)</f>
        <v>EAGLES BOWLING VIRE</v>
      </c>
      <c r="F23" s="125">
        <f>IF(B23="","",Saisie!M7)</f>
        <v>0</v>
      </c>
      <c r="G23" s="125">
        <f>IF(B23="","",Saisie!N7)</f>
        <v>0</v>
      </c>
      <c r="H23" s="128">
        <f>IF(B23="","",Saisie!P7)</f>
        <v>0</v>
      </c>
      <c r="I23" t="str">
        <f t="shared" si="0"/>
        <v>X</v>
      </c>
    </row>
    <row r="24" spans="1:9" ht="12.75">
      <c r="A24" s="125">
        <v>3</v>
      </c>
      <c r="B24" s="126" t="str">
        <f>IF(Saisie!C15="","",Saisie!C15)</f>
        <v>17 111906</v>
      </c>
      <c r="C24" s="126" t="str">
        <f>IF(B24="","",CONCATENATE(Saisie!A15,Saisie!B15))</f>
        <v>BJH</v>
      </c>
      <c r="D24" s="127" t="str">
        <f>IF(B24="","",Saisie!E15)</f>
        <v>VILLAIN Elliot</v>
      </c>
      <c r="E24" s="126" t="str">
        <f>IF(B24="","",Saisie!D15)</f>
        <v>ECOLE DE BOWLING DE CHERBOURG</v>
      </c>
      <c r="F24" s="125">
        <f>IF(B24="","",Saisie!M15)</f>
        <v>0</v>
      </c>
      <c r="G24" s="125">
        <f>IF(B24="","",Saisie!N15)</f>
        <v>0</v>
      </c>
      <c r="H24" s="128">
        <f>IF(B24="","",Saisie!P15)</f>
        <v>0</v>
      </c>
      <c r="I24" t="str">
        <f t="shared" si="0"/>
        <v>X</v>
      </c>
    </row>
    <row r="25" spans="1:9" ht="12.75">
      <c r="A25" s="125">
        <v>4</v>
      </c>
      <c r="B25" s="122" t="str">
        <f>IF(Saisie!C12="","",Saisie!C12)</f>
        <v>17 111666</v>
      </c>
      <c r="C25" s="122" t="str">
        <f>IF(B25="","",CONCATENATE(Saisie!A12,Saisie!B12))</f>
        <v>BJF</v>
      </c>
      <c r="D25" s="123" t="str">
        <f>IF(B25="","",Saisie!E12)</f>
        <v>POIRIER Chloé</v>
      </c>
      <c r="E25" s="122" t="str">
        <f>IF(B25="","",Saisie!D12)</f>
        <v>ECOLE DE BOWLING DE CHERBOURG</v>
      </c>
      <c r="F25" s="121">
        <f>IF(B25="","",Saisie!M12)</f>
        <v>0</v>
      </c>
      <c r="G25" s="121">
        <f>IF(B25="","",Saisie!N12)</f>
        <v>0</v>
      </c>
      <c r="H25" s="124">
        <f>IF(B25="","",Saisie!P12)</f>
        <v>0</v>
      </c>
      <c r="I25" t="str">
        <f t="shared" si="0"/>
        <v>X</v>
      </c>
    </row>
    <row r="26" spans="1:9" ht="12.75">
      <c r="A26" s="125">
        <v>5</v>
      </c>
      <c r="B26" s="122" t="str">
        <f>IF(Saisie!C19="","",Saisie!C19)</f>
        <v>17 111904</v>
      </c>
      <c r="C26" s="122" t="str">
        <f>IF(B26="","",CONCATENATE(Saisie!A19,Saisie!B19))</f>
        <v>BJF</v>
      </c>
      <c r="D26" s="123" t="str">
        <f>IF(B26="","",Saisie!E19)</f>
        <v>MARGUERY Lou-Nha</v>
      </c>
      <c r="E26" s="122" t="str">
        <f>IF(B26="","",Saisie!D19)</f>
        <v>ECOLE DE BOWLING DE CHERBOURG</v>
      </c>
      <c r="F26" s="121">
        <f>IF(B26="","",Saisie!M19)</f>
        <v>0</v>
      </c>
      <c r="G26" s="121">
        <f>IF(B26="","",Saisie!N19)</f>
        <v>0</v>
      </c>
      <c r="H26" s="124">
        <f>IF(B26="","",Saisie!P19)</f>
        <v>0</v>
      </c>
      <c r="I26" t="str">
        <f t="shared" si="0"/>
        <v>X</v>
      </c>
    </row>
    <row r="27" spans="1:9" ht="12.75">
      <c r="A27" s="131">
        <v>1</v>
      </c>
      <c r="B27" s="132" t="str">
        <f>IF(Saisie!C25="","",Saisie!C25)</f>
        <v>17 111907</v>
      </c>
      <c r="C27" s="132" t="str">
        <f>IF(B27="","",CONCATENATE(Saisie!A25,Saisie!B25))</f>
        <v>BJF</v>
      </c>
      <c r="D27" s="133" t="str">
        <f>IF(B27="","",Saisie!E25)</f>
        <v>LE GALL Servane</v>
      </c>
      <c r="E27" s="132" t="str">
        <f>IF(B27="","",Saisie!D25)</f>
        <v>ECOLE DE BOWLING DE CHERBOURG</v>
      </c>
      <c r="F27" s="131">
        <f>IF(B27="","",Saisie!M25)</f>
        <v>0</v>
      </c>
      <c r="G27" s="131">
        <f>IF(B27="","",Saisie!N25)</f>
        <v>0</v>
      </c>
      <c r="H27" s="134">
        <f>IF(B27="","",Saisie!P25)</f>
        <v>0</v>
      </c>
      <c r="I27" t="str">
        <f t="shared" si="0"/>
        <v>X</v>
      </c>
    </row>
    <row r="28" spans="1:9" ht="12.75">
      <c r="A28" s="125">
        <v>1</v>
      </c>
      <c r="B28" s="132">
        <f>IF(Saisie!C26="","",Saisie!C26)</f>
      </c>
      <c r="C28" s="132">
        <f>IF(B28="","",CONCATENATE(Saisie!A26,Saisie!B26))</f>
      </c>
      <c r="D28" s="133">
        <f>IF(B28="","",Saisie!E26)</f>
      </c>
      <c r="E28" s="132">
        <f>IF(B28="","",Saisie!D26)</f>
      </c>
      <c r="F28" s="131">
        <f>IF(B28="","",Saisie!M26)</f>
      </c>
      <c r="G28" s="131">
        <f>IF(B28="","",Saisie!N26)</f>
      </c>
      <c r="H28" s="134">
        <f>IF(B28="","",Saisie!P26)</f>
      </c>
      <c r="I28">
        <f t="shared" si="0"/>
      </c>
    </row>
    <row r="29" spans="1:9" ht="12.75">
      <c r="A29" s="130"/>
      <c r="B29" s="88">
        <f>IF(Saisie!C33="","",Saisie!C33)</f>
      </c>
      <c r="C29" s="88">
        <f>IF(B29="","",CONCATENATE(Saisie!A33,Saisie!B33))</f>
      </c>
      <c r="D29" s="112">
        <f>IF(B29="","",Saisie!E33)</f>
      </c>
      <c r="E29" s="88">
        <f>IF(B29="","",Saisie!D33)</f>
      </c>
      <c r="F29" s="89">
        <f>IF(B29="","",Saisie!M33)</f>
      </c>
      <c r="G29" s="89">
        <f>IF(B29="","",Saisie!N33)</f>
      </c>
      <c r="H29" s="90">
        <f>IF(B29="","",Saisie!P33)</f>
      </c>
      <c r="I29">
        <f t="shared" si="0"/>
      </c>
    </row>
    <row r="30" spans="1:9" ht="12.75">
      <c r="A30" s="130"/>
      <c r="B30" s="88">
        <f>IF(Saisie!C34="","",Saisie!C34)</f>
      </c>
      <c r="C30" s="88">
        <f>IF(B30="","",CONCATENATE(Saisie!A34,Saisie!B34))</f>
      </c>
      <c r="D30" s="112">
        <f>IF(B30="","",Saisie!E34)</f>
      </c>
      <c r="E30" s="88">
        <f>IF(B30="","",Saisie!D34)</f>
      </c>
      <c r="F30" s="89">
        <f>IF(B30="","",Saisie!M34)</f>
      </c>
      <c r="G30" s="89">
        <f>IF(B30="","",Saisie!N34)</f>
      </c>
      <c r="H30" s="90">
        <f>IF(B30="","",Saisie!P34)</f>
      </c>
      <c r="I30">
        <f t="shared" si="0"/>
      </c>
    </row>
    <row r="31" spans="1:9" ht="12.75">
      <c r="A31" s="130"/>
      <c r="B31" s="88">
        <f>IF(Saisie!C31="","",Saisie!C31)</f>
      </c>
      <c r="C31" s="88">
        <f>IF(B31="","",CONCATENATE(Saisie!A31,Saisie!B31))</f>
      </c>
      <c r="D31" s="112">
        <f>IF(B31="","",Saisie!E31)</f>
      </c>
      <c r="E31" s="88">
        <f>IF(B31="","",Saisie!D31)</f>
      </c>
      <c r="F31" s="89">
        <f>IF(B31="","",Saisie!M31)</f>
      </c>
      <c r="G31" s="89">
        <f>IF(B31="","",Saisie!N31)</f>
      </c>
      <c r="H31" s="90">
        <f>IF(B31="","",Saisie!P31)</f>
      </c>
      <c r="I31">
        <f t="shared" si="0"/>
      </c>
    </row>
    <row r="32" spans="1:9" ht="12.75">
      <c r="A32" s="130"/>
      <c r="B32" s="88">
        <f>IF(Saisie!C29="","",Saisie!C29)</f>
      </c>
      <c r="C32" s="88">
        <f>IF(B32="","",CONCATENATE(Saisie!A29,Saisie!B29))</f>
      </c>
      <c r="D32" s="112">
        <f>IF(B32="","",Saisie!E29)</f>
      </c>
      <c r="E32" s="88">
        <f>IF(B32="","",Saisie!D29)</f>
      </c>
      <c r="F32" s="89">
        <f>IF(B32="","",Saisie!M29)</f>
      </c>
      <c r="G32" s="89">
        <f>IF(B32="","",Saisie!N29)</f>
      </c>
      <c r="H32" s="90">
        <f>IF(B32="","",Saisie!P29)</f>
      </c>
      <c r="I32">
        <f t="shared" si="0"/>
      </c>
    </row>
    <row r="33" spans="1:9" ht="12.75">
      <c r="A33" s="130"/>
      <c r="B33" s="88">
        <f>IF(Saisie!C30="","",Saisie!C30)</f>
      </c>
      <c r="C33" s="88">
        <f>IF(B33="","",CONCATENATE(Saisie!A30,Saisie!B30))</f>
      </c>
      <c r="D33" s="112">
        <f>IF(B33="","",Saisie!E30)</f>
      </c>
      <c r="E33" s="88">
        <f>IF(B33="","",Saisie!D30)</f>
      </c>
      <c r="F33" s="89">
        <f>IF(B33="","",Saisie!M30)</f>
      </c>
      <c r="G33" s="89">
        <f>IF(B33="","",Saisie!N30)</f>
      </c>
      <c r="H33" s="90">
        <f>IF(B33="","",Saisie!P30)</f>
      </c>
      <c r="I33">
        <f t="shared" si="0"/>
      </c>
    </row>
    <row r="34" spans="1:9" ht="12.75">
      <c r="A34" s="130"/>
      <c r="B34" s="88">
        <f>IF(Saisie!C36="","",Saisie!C36)</f>
      </c>
      <c r="C34" s="88">
        <f>IF(B34="","",CONCATENATE(Saisie!A36,Saisie!B36))</f>
      </c>
      <c r="D34" s="112">
        <f>IF(B34="","",Saisie!E36)</f>
      </c>
      <c r="E34" s="88">
        <f>IF(B34="","",Saisie!D36)</f>
      </c>
      <c r="F34" s="89">
        <f>IF(B34="","",Saisie!M36)</f>
      </c>
      <c r="G34" s="89">
        <f>IF(B34="","",Saisie!N36)</f>
      </c>
      <c r="H34" s="90">
        <f>IF(B34="","",Saisie!P36)</f>
      </c>
      <c r="I34">
        <f t="shared" si="0"/>
      </c>
    </row>
    <row r="35" spans="1:9" ht="12.75">
      <c r="A35" s="130"/>
      <c r="B35" s="88">
        <f>IF(Saisie!C35="","",Saisie!C35)</f>
      </c>
      <c r="C35" s="88">
        <f>IF(B35="","",CONCATENATE(Saisie!A35,Saisie!B35))</f>
      </c>
      <c r="D35" s="112">
        <f>IF(B35="","",Saisie!E35)</f>
      </c>
      <c r="E35" s="88">
        <f>IF(B35="","",Saisie!D35)</f>
      </c>
      <c r="F35" s="89">
        <f>IF(B35="","",Saisie!M35)</f>
      </c>
      <c r="G35" s="89">
        <f>IF(B35="","",Saisie!N35)</f>
      </c>
      <c r="H35" s="90">
        <f>IF(B35="","",Saisie!P35)</f>
      </c>
      <c r="I35">
        <f t="shared" si="0"/>
      </c>
    </row>
    <row r="36" spans="1:8" ht="12.75">
      <c r="A36" s="130"/>
      <c r="B36" s="88">
        <f>IF(Saisie!C37="","",Saisie!C37)</f>
      </c>
      <c r="C36" s="88">
        <f>IF(B36="","",CONCATENATE(Saisie!A37,Saisie!B37))</f>
      </c>
      <c r="D36" s="112">
        <f>IF(B36="","",Saisie!E37)</f>
      </c>
      <c r="E36" s="88">
        <f>IF(B36="","",Saisie!D37)</f>
      </c>
      <c r="F36" s="89">
        <f>IF(B36="","",Saisie!M37)</f>
      </c>
      <c r="G36" s="89">
        <f>IF(B36="","",Saisie!N37)</f>
      </c>
      <c r="H36" s="90">
        <f>IF(B36="","",Saisie!P37)</f>
      </c>
    </row>
    <row r="37" spans="1:8" ht="12.75">
      <c r="A37" s="130"/>
      <c r="B37" s="88">
        <f>IF(Saisie!C28="","",Saisie!C28)</f>
      </c>
      <c r="C37" s="88">
        <f>IF(B37="","",CONCATENATE(Saisie!A28,Saisie!B28))</f>
      </c>
      <c r="D37" s="112">
        <f>IF(B37="","",Saisie!E28)</f>
      </c>
      <c r="E37" s="88">
        <f>IF(B37="","",Saisie!D28)</f>
      </c>
      <c r="F37" s="89">
        <f>IF(B37="","",Saisie!M28)</f>
      </c>
      <c r="G37" s="89">
        <f>IF(B37="","",Saisie!N28)</f>
      </c>
      <c r="H37" s="90">
        <f>IF(B37="","",Saisie!P28)</f>
      </c>
    </row>
    <row r="38" spans="1:8" ht="12.75">
      <c r="A38" s="130"/>
      <c r="B38" s="88">
        <f>IF(Saisie!C33="","",Saisie!C33)</f>
      </c>
      <c r="C38" s="88">
        <f>IF(B38="","",CONCATENATE(Saisie!A33,Saisie!B33))</f>
      </c>
      <c r="D38" s="112">
        <f>IF(B38="","",Saisie!E33)</f>
      </c>
      <c r="E38" s="88">
        <f>IF(B38="","",Saisie!D33)</f>
      </c>
      <c r="F38" s="89">
        <f>IF(B38="","",Saisie!M33)</f>
      </c>
      <c r="G38" s="89">
        <f>IF(B38="","",Saisie!N33)</f>
      </c>
      <c r="H38" s="90">
        <f>IF(B38="","",Saisie!P33)</f>
      </c>
    </row>
    <row r="39" spans="1:8" ht="12.75">
      <c r="A39" s="130"/>
      <c r="B39" s="88">
        <f>IF(Saisie!C32="","",Saisie!C32)</f>
      </c>
      <c r="C39" s="88">
        <f>IF(B39="","",CONCATENATE(Saisie!A32,Saisie!B32))</f>
      </c>
      <c r="D39" s="112">
        <f>IF(B39="","",Saisie!E32)</f>
      </c>
      <c r="E39" s="88">
        <f>IF(B39="","",Saisie!D32)</f>
      </c>
      <c r="F39" s="89">
        <f>IF(B39="","",Saisie!M32)</f>
      </c>
      <c r="G39" s="89">
        <f>IF(B39="","",Saisie!N32)</f>
      </c>
      <c r="H39" s="90">
        <f>IF(B39="","",Saisie!P32)</f>
      </c>
    </row>
    <row r="40" spans="1:8" ht="12.75">
      <c r="A40" s="130"/>
      <c r="B40" s="88">
        <f>IF(Saisie!C38="","",Saisie!C38)</f>
      </c>
      <c r="C40" s="88">
        <f>IF(B40="","",CONCATENATE(Saisie!A38,Saisie!B38))</f>
      </c>
      <c r="D40" s="112">
        <f>IF(B40="","",Saisie!E38)</f>
      </c>
      <c r="E40" s="88">
        <f>IF(B40="","",Saisie!D38)</f>
      </c>
      <c r="F40" s="89">
        <f>IF(B40="","",Saisie!M38)</f>
      </c>
      <c r="G40" s="89">
        <f>IF(B40="","",Saisie!N38)</f>
      </c>
      <c r="H40" s="90">
        <f>IF(B40="","",Saisie!P38)</f>
      </c>
    </row>
  </sheetData>
  <sheetProtection selectLockedCells="1"/>
  <mergeCells count="3">
    <mergeCell ref="A1:H1"/>
    <mergeCell ref="A2:H2"/>
    <mergeCell ref="A5:H5"/>
  </mergeCells>
  <printOptions horizontalCentered="1" verticalCentered="1"/>
  <pageMargins left="0" right="0" top="0" bottom="0" header="0" footer="0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F22"/>
  <sheetViews>
    <sheetView zoomScale="75" zoomScaleNormal="75" zoomScalePageLayoutView="0" workbookViewId="0" topLeftCell="A1">
      <selection activeCell="E27" sqref="E27"/>
    </sheetView>
  </sheetViews>
  <sheetFormatPr defaultColWidth="11.421875" defaultRowHeight="12.75"/>
  <cols>
    <col min="1" max="1" width="31.57421875" style="0" bestFit="1" customWidth="1"/>
    <col min="2" max="2" width="31.140625" style="0" bestFit="1" customWidth="1"/>
    <col min="3" max="3" width="30.57421875" style="0" bestFit="1" customWidth="1"/>
    <col min="4" max="4" width="29.140625" style="0" bestFit="1" customWidth="1"/>
    <col min="5" max="5" width="34.00390625" style="0" bestFit="1" customWidth="1"/>
    <col min="6" max="6" width="43.7109375" style="0" bestFit="1" customWidth="1"/>
  </cols>
  <sheetData>
    <row r="1" spans="1:6" ht="34.5">
      <c r="A1" s="146" t="s">
        <v>119</v>
      </c>
      <c r="B1" s="146"/>
      <c r="C1" s="146"/>
      <c r="D1" s="146"/>
      <c r="E1" s="146"/>
      <c r="F1" s="146"/>
    </row>
    <row r="2" spans="1:6" ht="20.25">
      <c r="A2" s="113">
        <v>1</v>
      </c>
      <c r="B2" s="113">
        <v>2</v>
      </c>
      <c r="C2" s="113">
        <v>3</v>
      </c>
      <c r="D2" s="113">
        <v>4</v>
      </c>
      <c r="E2" s="113">
        <v>5</v>
      </c>
      <c r="F2" s="113">
        <v>6</v>
      </c>
    </row>
    <row r="4" spans="1:6" ht="12.75">
      <c r="A4" s="115" t="s">
        <v>65</v>
      </c>
      <c r="B4" s="115" t="s">
        <v>85</v>
      </c>
      <c r="C4" s="115" t="s">
        <v>66</v>
      </c>
      <c r="D4" s="115" t="s">
        <v>112</v>
      </c>
      <c r="E4" s="115" t="s">
        <v>82</v>
      </c>
      <c r="F4" s="115" t="s">
        <v>70</v>
      </c>
    </row>
    <row r="5" spans="1:6" ht="20.25">
      <c r="A5" s="115" t="s">
        <v>95</v>
      </c>
      <c r="B5" s="114"/>
      <c r="C5" s="115" t="s">
        <v>101</v>
      </c>
      <c r="D5" s="114"/>
      <c r="E5" s="115" t="s">
        <v>87</v>
      </c>
      <c r="F5" s="114"/>
    </row>
    <row r="7" spans="1:6" ht="20.25">
      <c r="A7" s="113">
        <v>7</v>
      </c>
      <c r="B7" s="113">
        <v>8</v>
      </c>
      <c r="C7" s="113">
        <v>9</v>
      </c>
      <c r="D7" s="113">
        <v>10</v>
      </c>
      <c r="E7" s="113">
        <v>11</v>
      </c>
      <c r="F7" s="113">
        <v>12</v>
      </c>
    </row>
    <row r="9" spans="1:6" ht="12.75">
      <c r="A9" s="115" t="s">
        <v>67</v>
      </c>
      <c r="B9" s="115" t="s">
        <v>79</v>
      </c>
      <c r="C9" s="115" t="s">
        <v>96</v>
      </c>
      <c r="D9" s="115" t="s">
        <v>78</v>
      </c>
      <c r="E9" s="115" t="s">
        <v>97</v>
      </c>
      <c r="F9" s="115" t="s">
        <v>113</v>
      </c>
    </row>
    <row r="10" spans="1:6" ht="12.75">
      <c r="A10" s="115" t="s">
        <v>71</v>
      </c>
      <c r="B10" s="115" t="s">
        <v>109</v>
      </c>
      <c r="C10" s="115" t="s">
        <v>84</v>
      </c>
      <c r="D10" s="115" t="s">
        <v>92</v>
      </c>
      <c r="E10" s="115" t="s">
        <v>80</v>
      </c>
      <c r="F10" s="120" t="s">
        <v>110</v>
      </c>
    </row>
    <row r="11" spans="1:6" ht="20.25">
      <c r="A11" s="117"/>
      <c r="B11" s="119"/>
      <c r="C11" s="116"/>
      <c r="D11" s="117"/>
      <c r="E11" s="117"/>
      <c r="F11" s="118"/>
    </row>
    <row r="12" spans="1:6" ht="34.5">
      <c r="A12" s="146" t="s">
        <v>120</v>
      </c>
      <c r="B12" s="146"/>
      <c r="C12" s="146"/>
      <c r="D12" s="146"/>
      <c r="E12" s="146"/>
      <c r="F12" s="146"/>
    </row>
    <row r="14" spans="1:6" ht="20.25">
      <c r="A14" s="113">
        <v>1</v>
      </c>
      <c r="B14" s="113">
        <v>2</v>
      </c>
      <c r="C14" s="113">
        <v>3</v>
      </c>
      <c r="D14" s="113">
        <v>4</v>
      </c>
      <c r="E14" s="113">
        <v>5</v>
      </c>
      <c r="F14" s="113">
        <v>6</v>
      </c>
    </row>
    <row r="16" spans="1:6" ht="12.75">
      <c r="A16" s="115" t="s">
        <v>79</v>
      </c>
      <c r="B16" s="115" t="s">
        <v>96</v>
      </c>
      <c r="C16" s="115" t="s">
        <v>78</v>
      </c>
      <c r="D16" s="115" t="s">
        <v>97</v>
      </c>
      <c r="E16" s="115" t="s">
        <v>113</v>
      </c>
      <c r="F16" s="115" t="s">
        <v>65</v>
      </c>
    </row>
    <row r="17" spans="1:6" ht="12.75">
      <c r="A17" s="115" t="s">
        <v>109</v>
      </c>
      <c r="B17" s="115" t="s">
        <v>84</v>
      </c>
      <c r="C17" s="115" t="s">
        <v>92</v>
      </c>
      <c r="D17" s="115" t="s">
        <v>80</v>
      </c>
      <c r="E17" s="120" t="s">
        <v>110</v>
      </c>
      <c r="F17" s="115" t="s">
        <v>95</v>
      </c>
    </row>
    <row r="19" spans="1:6" ht="20.25">
      <c r="A19" s="113">
        <v>7</v>
      </c>
      <c r="B19" s="113">
        <v>8</v>
      </c>
      <c r="C19" s="113">
        <v>9</v>
      </c>
      <c r="D19" s="113">
        <v>10</v>
      </c>
      <c r="E19" s="113">
        <v>11</v>
      </c>
      <c r="F19" s="113">
        <v>12</v>
      </c>
    </row>
    <row r="21" spans="1:6" ht="12.75">
      <c r="A21" s="115" t="s">
        <v>85</v>
      </c>
      <c r="B21" s="115" t="s">
        <v>66</v>
      </c>
      <c r="C21" s="115" t="s">
        <v>112</v>
      </c>
      <c r="D21" s="115" t="s">
        <v>82</v>
      </c>
      <c r="E21" s="115" t="s">
        <v>70</v>
      </c>
      <c r="F21" s="115" t="s">
        <v>67</v>
      </c>
    </row>
    <row r="22" spans="1:6" ht="20.25">
      <c r="A22" s="114"/>
      <c r="B22" s="115" t="s">
        <v>101</v>
      </c>
      <c r="C22" s="115"/>
      <c r="D22" s="115" t="s">
        <v>87</v>
      </c>
      <c r="E22" s="114"/>
      <c r="F22" s="115" t="s">
        <v>71</v>
      </c>
    </row>
  </sheetData>
  <sheetProtection/>
  <mergeCells count="2">
    <mergeCell ref="A1:F1"/>
    <mergeCell ref="A12:F12"/>
  </mergeCells>
  <printOptions/>
  <pageMargins left="0.75" right="0.75" top="1" bottom="1" header="0.4921259845" footer="0.4921259845"/>
  <pageSetup fitToHeight="1" fitToWidth="1"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5">
    <tabColor indexed="10"/>
  </sheetPr>
  <dimension ref="A2:L22"/>
  <sheetViews>
    <sheetView zoomScale="75" zoomScaleNormal="75" zoomScalePageLayoutView="0" workbookViewId="0" topLeftCell="A1">
      <selection activeCell="P7" sqref="P7"/>
    </sheetView>
  </sheetViews>
  <sheetFormatPr defaultColWidth="11.421875" defaultRowHeight="12.75"/>
  <cols>
    <col min="1" max="3" width="10.7109375" style="35" customWidth="1"/>
    <col min="4" max="4" width="12.7109375" style="35" customWidth="1"/>
    <col min="5" max="5" width="5.421875" style="35" customWidth="1"/>
    <col min="6" max="8" width="10.7109375" style="35" customWidth="1"/>
    <col min="9" max="9" width="12.7109375" style="35" customWidth="1"/>
    <col min="10" max="10" width="7.140625" style="35" customWidth="1"/>
    <col min="11" max="11" width="13.57421875" style="35" customWidth="1"/>
    <col min="12" max="12" width="4.8515625" style="35" customWidth="1"/>
    <col min="13" max="16384" width="11.421875" style="35" customWidth="1"/>
  </cols>
  <sheetData>
    <row r="1" ht="1.5" customHeight="1" thickBot="1"/>
    <row r="2" spans="1:11" ht="45">
      <c r="A2" s="36" t="s">
        <v>51</v>
      </c>
      <c r="B2" s="65" t="s">
        <v>103</v>
      </c>
      <c r="C2" s="80"/>
      <c r="D2" s="80"/>
      <c r="E2" s="91"/>
      <c r="F2" s="81"/>
      <c r="G2" s="37" t="s">
        <v>72</v>
      </c>
      <c r="H2" s="26"/>
      <c r="I2" s="27"/>
      <c r="J2" s="28"/>
      <c r="K2" s="29"/>
    </row>
    <row r="3" spans="6:11" s="30" customFormat="1" ht="12.75">
      <c r="F3" s="82"/>
      <c r="G3" s="31"/>
      <c r="H3" s="32"/>
      <c r="I3" s="38"/>
      <c r="J3" s="32"/>
      <c r="K3" s="39"/>
    </row>
    <row r="4" spans="1:11" ht="45.75" thickBot="1">
      <c r="A4" s="36" t="s">
        <v>52</v>
      </c>
      <c r="B4" s="92" t="s">
        <v>104</v>
      </c>
      <c r="C4" s="93"/>
      <c r="D4" s="93"/>
      <c r="E4" s="94"/>
      <c r="F4" s="83"/>
      <c r="G4" s="40" t="s">
        <v>102</v>
      </c>
      <c r="H4" s="41"/>
      <c r="I4" s="42"/>
      <c r="J4" s="43"/>
      <c r="K4" s="44"/>
    </row>
    <row r="5" s="45" customFormat="1" ht="13.5" customHeight="1"/>
    <row r="6" spans="1:7" s="45" customFormat="1" ht="45.75" customHeight="1">
      <c r="A6" s="46" t="s">
        <v>53</v>
      </c>
      <c r="B6" s="79" t="s">
        <v>42</v>
      </c>
      <c r="C6" s="95" t="s">
        <v>105</v>
      </c>
      <c r="F6" s="57" t="s">
        <v>75</v>
      </c>
      <c r="G6" s="96">
        <v>80</v>
      </c>
    </row>
    <row r="7" spans="1:9" s="45" customFormat="1" ht="72.75" customHeight="1" thickBot="1">
      <c r="A7" s="149"/>
      <c r="B7" s="150"/>
      <c r="C7" s="150"/>
      <c r="D7" s="150"/>
      <c r="E7" s="150"/>
      <c r="F7" s="150"/>
      <c r="G7" s="150"/>
      <c r="H7" s="150"/>
      <c r="I7" s="150"/>
    </row>
    <row r="8" spans="1:12" s="53" customFormat="1" ht="46.5" customHeight="1" thickBot="1">
      <c r="A8" s="48" t="s">
        <v>54</v>
      </c>
      <c r="B8" s="49"/>
      <c r="C8" s="50" t="s">
        <v>55</v>
      </c>
      <c r="D8" s="51"/>
      <c r="E8" s="52"/>
      <c r="F8" s="48" t="s">
        <v>56</v>
      </c>
      <c r="G8" s="49"/>
      <c r="H8" s="50" t="s">
        <v>55</v>
      </c>
      <c r="I8" s="51"/>
      <c r="K8" s="54"/>
      <c r="L8" s="54"/>
    </row>
    <row r="9" spans="1:12" s="57" customFormat="1" ht="12.75">
      <c r="A9" s="55" t="s">
        <v>57</v>
      </c>
      <c r="B9" s="55" t="s">
        <v>58</v>
      </c>
      <c r="C9" s="73" t="s">
        <v>59</v>
      </c>
      <c r="D9" s="74" t="s">
        <v>8</v>
      </c>
      <c r="E9" s="56"/>
      <c r="F9" s="73" t="s">
        <v>57</v>
      </c>
      <c r="G9" s="73" t="s">
        <v>58</v>
      </c>
      <c r="H9" s="73" t="s">
        <v>59</v>
      </c>
      <c r="I9" s="74" t="s">
        <v>8</v>
      </c>
      <c r="L9" s="56"/>
    </row>
    <row r="10" spans="1:12" s="47" customFormat="1" ht="45.75" thickBot="1">
      <c r="A10" s="64"/>
      <c r="B10" s="64"/>
      <c r="C10" s="64"/>
      <c r="D10" s="76">
        <f>IF(ISBLANK(A10),"",SUM(A10:C10))</f>
      </c>
      <c r="E10" s="78"/>
      <c r="F10" s="77"/>
      <c r="G10" s="77"/>
      <c r="H10" s="77"/>
      <c r="I10" s="76">
        <f>IF(ISBLANK(F10),"",SUM(F10:H10))</f>
      </c>
      <c r="K10" s="59"/>
      <c r="L10" s="58"/>
    </row>
    <row r="11" spans="1:12" s="62" customFormat="1" ht="45.75" thickBot="1">
      <c r="A11" s="60" t="s">
        <v>11</v>
      </c>
      <c r="B11" s="61">
        <f>IF(ISBLANK(B10),"",A10+B10)</f>
      </c>
      <c r="C11" s="147">
        <f>IF(ISBLANK(C10),"",C10+#REF!)</f>
      </c>
      <c r="D11" s="148"/>
      <c r="E11" s="60" t="s">
        <v>11</v>
      </c>
      <c r="F11" s="75">
        <f>IF(ISBLANK(F10),"",F10+C11)</f>
      </c>
      <c r="G11" s="75">
        <f>IF(ISBLANK(G10),"",G10+#REF!)</f>
      </c>
      <c r="H11" s="147">
        <f>IF(ISBLANK(H10),"",H10+G11)</f>
      </c>
      <c r="I11" s="148" t="e">
        <f>IF(ISBLANK(I10),"",I10+H11)</f>
        <v>#VALUE!</v>
      </c>
      <c r="K11" s="63"/>
      <c r="L11" s="58"/>
    </row>
    <row r="12" ht="1.5" customHeight="1" thickBot="1"/>
    <row r="13" spans="1:11" ht="45">
      <c r="A13" s="36" t="s">
        <v>51</v>
      </c>
      <c r="B13" s="65" t="str">
        <f>B2</f>
        <v>LEMERAY Mattéo</v>
      </c>
      <c r="C13" s="80"/>
      <c r="D13" s="80"/>
      <c r="E13" s="91"/>
      <c r="F13" s="81"/>
      <c r="G13" s="37" t="str">
        <f>G2</f>
        <v>CHALLENGE JEUNE</v>
      </c>
      <c r="H13" s="26"/>
      <c r="I13" s="27"/>
      <c r="J13" s="28"/>
      <c r="K13" s="29"/>
    </row>
    <row r="14" spans="6:11" s="30" customFormat="1" ht="12.75">
      <c r="F14" s="82"/>
      <c r="G14" s="31"/>
      <c r="H14" s="32"/>
      <c r="I14" s="38"/>
      <c r="J14" s="32"/>
      <c r="K14" s="39"/>
    </row>
    <row r="15" spans="1:11" ht="45.75" thickBot="1">
      <c r="A15" s="36" t="s">
        <v>52</v>
      </c>
      <c r="B15" s="92" t="str">
        <f>B4</f>
        <v>Ecole de Bowling de Saint LO</v>
      </c>
      <c r="C15" s="93"/>
      <c r="D15" s="93"/>
      <c r="E15" s="94"/>
      <c r="F15" s="83"/>
      <c r="G15" s="40" t="str">
        <f>G4</f>
        <v>BAYEUX, LE 2 NOVEMBRE 2014</v>
      </c>
      <c r="H15" s="41"/>
      <c r="I15" s="42"/>
      <c r="J15" s="43"/>
      <c r="K15" s="44"/>
    </row>
    <row r="16" s="45" customFormat="1" ht="13.5" customHeight="1"/>
    <row r="17" spans="1:7" s="45" customFormat="1" ht="45.75" customHeight="1">
      <c r="A17" s="46" t="s">
        <v>53</v>
      </c>
      <c r="B17" s="79" t="str">
        <f>B6</f>
        <v>MI</v>
      </c>
      <c r="C17" s="95" t="str">
        <f>C6</f>
        <v>G</v>
      </c>
      <c r="F17" s="57" t="s">
        <v>75</v>
      </c>
      <c r="G17" s="96">
        <f>G6</f>
        <v>80</v>
      </c>
    </row>
    <row r="18" spans="1:9" s="45" customFormat="1" ht="72.75" customHeight="1" thickBot="1">
      <c r="A18" s="149"/>
      <c r="B18" s="150"/>
      <c r="C18" s="150"/>
      <c r="D18" s="150"/>
      <c r="E18" s="150"/>
      <c r="F18" s="150"/>
      <c r="G18" s="150"/>
      <c r="H18" s="150"/>
      <c r="I18" s="150"/>
    </row>
    <row r="19" spans="1:12" s="53" customFormat="1" ht="46.5" customHeight="1" thickBot="1">
      <c r="A19" s="48" t="s">
        <v>54</v>
      </c>
      <c r="B19" s="49"/>
      <c r="C19" s="50" t="s">
        <v>55</v>
      </c>
      <c r="D19" s="51"/>
      <c r="E19" s="52"/>
      <c r="F19" s="48" t="s">
        <v>56</v>
      </c>
      <c r="G19" s="49"/>
      <c r="H19" s="50" t="s">
        <v>55</v>
      </c>
      <c r="I19" s="51"/>
      <c r="K19" s="54"/>
      <c r="L19" s="54"/>
    </row>
    <row r="20" spans="1:12" s="57" customFormat="1" ht="12.75">
      <c r="A20" s="55" t="s">
        <v>57</v>
      </c>
      <c r="B20" s="55" t="s">
        <v>58</v>
      </c>
      <c r="C20" s="73" t="s">
        <v>59</v>
      </c>
      <c r="D20" s="74" t="s">
        <v>8</v>
      </c>
      <c r="E20" s="56"/>
      <c r="F20" s="73" t="s">
        <v>57</v>
      </c>
      <c r="G20" s="73" t="s">
        <v>58</v>
      </c>
      <c r="H20" s="73" t="s">
        <v>59</v>
      </c>
      <c r="I20" s="74" t="s">
        <v>8</v>
      </c>
      <c r="L20" s="56"/>
    </row>
    <row r="21" spans="1:12" s="47" customFormat="1" ht="45.75" thickBot="1">
      <c r="A21" s="64"/>
      <c r="B21" s="64"/>
      <c r="C21" s="64"/>
      <c r="D21" s="76">
        <f>IF(ISBLANK(A21),"",SUM(A21:C21))</f>
      </c>
      <c r="E21" s="78"/>
      <c r="F21" s="77"/>
      <c r="G21" s="77"/>
      <c r="H21" s="77"/>
      <c r="I21" s="76">
        <f>IF(ISBLANK(F21),"",SUM(F21:H21))</f>
      </c>
      <c r="K21" s="59"/>
      <c r="L21" s="58"/>
    </row>
    <row r="22" spans="1:12" s="62" customFormat="1" ht="45.75" thickBot="1">
      <c r="A22" s="60" t="s">
        <v>11</v>
      </c>
      <c r="B22" s="61">
        <f>IF(ISBLANK(B21),"",A21+B21)</f>
      </c>
      <c r="C22" s="147">
        <f>IF(ISBLANK(C21),"",C21+#REF!)</f>
      </c>
      <c r="D22" s="148"/>
      <c r="E22" s="60" t="s">
        <v>11</v>
      </c>
      <c r="F22" s="75">
        <f>IF(ISBLANK(F21),"",F21+C22)</f>
      </c>
      <c r="G22" s="75">
        <f>IF(ISBLANK(G21),"",G21+#REF!)</f>
      </c>
      <c r="H22" s="147">
        <f>IF(ISBLANK(H21),"",H21+G22)</f>
      </c>
      <c r="I22" s="148" t="e">
        <f>IF(ISBLANK(I21),"",I21+H22)</f>
        <v>#VALUE!</v>
      </c>
      <c r="K22" s="63"/>
      <c r="L22" s="58"/>
    </row>
  </sheetData>
  <sheetProtection selectLockedCells="1"/>
  <mergeCells count="6">
    <mergeCell ref="C22:D22"/>
    <mergeCell ref="H22:I22"/>
    <mergeCell ref="A7:I7"/>
    <mergeCell ref="C11:D11"/>
    <mergeCell ref="H11:I11"/>
    <mergeCell ref="A18:I18"/>
  </mergeCells>
  <conditionalFormatting sqref="G11 G22">
    <cfRule type="cellIs" priority="1" dxfId="0" operator="between" stopIfTrue="1">
      <formula>1400</formula>
      <formula>2100</formula>
    </cfRule>
  </conditionalFormatting>
  <conditionalFormatting sqref="H11:I11 H22:I22">
    <cfRule type="cellIs" priority="2" dxfId="0" operator="between" stopIfTrue="1">
      <formula>1600</formula>
      <formula>2400</formula>
    </cfRule>
  </conditionalFormatting>
  <conditionalFormatting sqref="F10:H10 A10:C10 F21:H21 A21:C21">
    <cfRule type="cellIs" priority="3" dxfId="0" operator="between" stopIfTrue="1">
      <formula>200</formula>
      <formula>300</formula>
    </cfRule>
  </conditionalFormatting>
  <conditionalFormatting sqref="C11:D11 C22:D22">
    <cfRule type="cellIs" priority="4" dxfId="0" operator="between" stopIfTrue="1">
      <formula>800</formula>
      <formula>1200</formula>
    </cfRule>
  </conditionalFormatting>
  <conditionalFormatting sqref="F11 F22">
    <cfRule type="cellIs" priority="5" dxfId="0" operator="between" stopIfTrue="1">
      <formula>1000</formula>
      <formula>1500</formula>
    </cfRule>
  </conditionalFormatting>
  <conditionalFormatting sqref="B11 B22">
    <cfRule type="cellIs" priority="6" dxfId="0" operator="between" stopIfTrue="1">
      <formula>400</formula>
      <formula>600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rowBreaks count="1" manualBreakCount="1">
    <brk id="1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AREVA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maumont</dc:creator>
  <cp:keywords/>
  <dc:description/>
  <cp:lastModifiedBy>Utilisateur</cp:lastModifiedBy>
  <cp:lastPrinted>2014-10-29T07:14:40Z</cp:lastPrinted>
  <dcterms:created xsi:type="dcterms:W3CDTF">2009-03-11T08:33:05Z</dcterms:created>
  <dcterms:modified xsi:type="dcterms:W3CDTF">2017-05-25T20:59:27Z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1036</vt:i4>
  </property>
  <property fmtid="{D5CDD505-2E9C-101B-9397-08002B2CF9AE}" pid="3" name="_AdHocReviewCycle">
    <vt:i4>548784517</vt:i4>
  </property>
  <property fmtid="{D5CDD505-2E9C-101B-9397-08002B2CF9AE}" pid="4" name="_EmailSubje">
    <vt:lpwstr>CHALLENGE JEUNES 4 juin Cherbourg: Inscriptions</vt:lpwstr>
  </property>
  <property fmtid="{D5CDD505-2E9C-101B-9397-08002B2CF9AE}" pid="5" name="_AuthorEma">
    <vt:lpwstr>bernard-levesque@orange.fr</vt:lpwstr>
  </property>
  <property fmtid="{D5CDD505-2E9C-101B-9397-08002B2CF9AE}" pid="6" name="_AuthorEmailDisplayNa">
    <vt:lpwstr>Bernard Levesque</vt:lpwstr>
  </property>
</Properties>
</file>